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ml.chartshap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ml.chartshap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5" windowWidth="14955" windowHeight="8445" activeTab="2"/>
  </bookViews>
  <sheets>
    <sheet name="圖1" sheetId="51" r:id="rId1"/>
    <sheet name="圖2" sheetId="52" r:id="rId2"/>
    <sheet name="收支預計表" sheetId="39" r:id="rId3"/>
    <sheet name="收支預計表說明" sheetId="40" r:id="rId4"/>
    <sheet name="餘絀撥補預計表" sheetId="24" r:id="rId5"/>
    <sheet name="現金流量表-總" sheetId="30" r:id="rId6"/>
    <sheet name="投融資業務收入明細表" sheetId="16" r:id="rId7"/>
    <sheet name="保險收入明細表" sheetId="46" r:id="rId8"/>
    <sheet name="其他業務收入明細表" sheetId="1" r:id="rId9"/>
    <sheet name="業務外收入明細表" sheetId="2" r:id="rId10"/>
    <sheet name="投融資業務成本明細表" sheetId="17" r:id="rId11"/>
    <sheet name="投融資業務成本說明" sheetId="3" r:id="rId12"/>
    <sheet name="保險成本明細表" sheetId="28" r:id="rId13"/>
    <sheet name="保險成本說明" sheetId="6" r:id="rId14"/>
    <sheet name="其他業務成本明細表" sheetId="19" r:id="rId15"/>
    <sheet name="其他業務成本說明" sheetId="7" r:id="rId16"/>
    <sheet name="業務外費用明細表" sheetId="20" r:id="rId17"/>
    <sheet name="業務外費用說明" sheetId="9" r:id="rId18"/>
    <sheet name="長期投資明細表" sheetId="50" r:id="rId19"/>
    <sheet name="基金數額增減明細表" sheetId="31" r:id="rId20"/>
    <sheet name="平衡表" sheetId="29" r:id="rId21"/>
    <sheet name="5年來主要營運項目分析表" sheetId="41" r:id="rId22"/>
    <sheet name="各項費用彙計表" sheetId="42" r:id="rId23"/>
    <sheet name="各項費用彙計表 (單位)" sheetId="49" r:id="rId24"/>
    <sheet name="不動產投資收入分析表" sheetId="10" r:id="rId25"/>
    <sheet name="保費收入分析表" sheetId="47" r:id="rId26"/>
    <sheet name="保費收入分析表(附表)" sheetId="25" r:id="rId27"/>
    <sheet name="保險給付分析表" sheetId="26" r:id="rId28"/>
    <sheet name="雜項業務成本分析-職災保護" sheetId="43" r:id="rId29"/>
    <sheet name="收支預計表-勞" sheetId="54" r:id="rId30"/>
    <sheet name="現金流量表-勞" sheetId="59" r:id="rId31"/>
    <sheet name="平衡表-勞" sheetId="64" r:id="rId32"/>
    <sheet name="收支預計表-就" sheetId="55" r:id="rId33"/>
    <sheet name="現金流量表-就" sheetId="60" r:id="rId34"/>
    <sheet name="平衡表-就" sheetId="65" r:id="rId35"/>
    <sheet name="收支預計表-農" sheetId="56" r:id="rId36"/>
    <sheet name="現金流量表-農" sheetId="61" r:id="rId37"/>
    <sheet name="平衡表-農" sheetId="66" r:id="rId38"/>
    <sheet name="收支預計表-職" sheetId="57" r:id="rId39"/>
    <sheet name="現金流量表-職" sheetId="62" r:id="rId40"/>
    <sheet name="平衡表-職" sheetId="67" r:id="rId41"/>
  </sheets>
  <definedNames>
    <definedName name="_R" localSheetId="18">#REF!</definedName>
    <definedName name="_R">#REF!</definedName>
    <definedName name="a" localSheetId="18">#REF!</definedName>
    <definedName name="a">#REF!</definedName>
    <definedName name="aa" localSheetId="18">#REF!</definedName>
    <definedName name="aa">#REF!</definedName>
    <definedName name="aaaa">#REF!</definedName>
    <definedName name="abcd">#REF!</definedName>
    <definedName name="K">#REF!</definedName>
    <definedName name="_xlnm.Print_Area" localSheetId="21">'5年來主要營運項目分析表'!$A$1:$F$41</definedName>
    <definedName name="_xlnm.Print_Area" localSheetId="37">'平衡表-農'!$A$1:$E$53</definedName>
    <definedName name="_xlnm.Print_Area" localSheetId="2">收支預計表!$A$1:$I$120</definedName>
    <definedName name="_xlnm.Print_Area" localSheetId="29">'收支預計表-勞'!$A$1:$I$100</definedName>
    <definedName name="_xlnm.Print_Area" localSheetId="32">'收支預計表-就'!$A$1:$I$51</definedName>
    <definedName name="_xlnm.Print_Area" localSheetId="35">'收支預計表-農'!$A$1:$I$29</definedName>
    <definedName name="_xlnm.Print_Area" localSheetId="3">收支預計表說明!$A$1:$C$24</definedName>
    <definedName name="_xlnm.Print_Area" localSheetId="38">'收支預計表-職'!$A$1:$I$50</definedName>
    <definedName name="_xlnm.Print_Area" localSheetId="8">其他業務收入明細表!$A$1:$C$28</definedName>
    <definedName name="_xlnm.Print_Area" localSheetId="18">長期投資明細表!$A$1:$E$27</definedName>
    <definedName name="_xlnm.Print_Area" localSheetId="27">保險給付分析表!$A$1:$E$145</definedName>
    <definedName name="_xlnm.Print_Area" localSheetId="9">業務外收入明細表!$A$1:$C$47</definedName>
    <definedName name="_xlnm.Print_Area" localSheetId="16">業務外費用明細表!$A$1:$D$29</definedName>
    <definedName name="_xlnm.Print_Area" localSheetId="17">業務外費用說明!$A$1:$C$25</definedName>
    <definedName name="_xlnm.Print_Area" localSheetId="0">圖1!$A$1:$D$27</definedName>
    <definedName name="_xlnm.Print_Area" localSheetId="1">圖2!$A$1:$F$24</definedName>
    <definedName name="_xlnm.Print_Area" localSheetId="28">'雜項業務成本分析-職災保護'!$A$1:$E$25</definedName>
    <definedName name="_xlnm.Print_Titles" localSheetId="20">平衡表!$1:$8</definedName>
    <definedName name="_xlnm.Print_Titles" localSheetId="31">'平衡表-勞'!$1:$8</definedName>
    <definedName name="_xlnm.Print_Titles" localSheetId="34">'平衡表-就'!$1:$8</definedName>
    <definedName name="_xlnm.Print_Titles" localSheetId="37">'平衡表-農'!$1:$8</definedName>
    <definedName name="_xlnm.Print_Titles" localSheetId="40">'平衡表-職'!$1:$8</definedName>
    <definedName name="_xlnm.Print_Titles" localSheetId="22">各項費用彙計表!$1:$7</definedName>
    <definedName name="_xlnm.Print_Titles" localSheetId="23">'各項費用彙計表 (單位)'!$1:$7</definedName>
    <definedName name="_xlnm.Print_Titles" localSheetId="2">收支預計表!$1:$7</definedName>
    <definedName name="_xlnm.Print_Titles" localSheetId="29">'收支預計表-勞'!$1:$7</definedName>
    <definedName name="_xlnm.Print_Titles" localSheetId="32">'收支預計表-就'!$1:$7</definedName>
    <definedName name="_xlnm.Print_Titles" localSheetId="35">'收支預計表-農'!$1:$6</definedName>
    <definedName name="_xlnm.Print_Titles" localSheetId="38">'收支預計表-職'!$1:$7</definedName>
    <definedName name="_xlnm.Print_Titles" localSheetId="10">投融資業務成本明細表!$1:$6</definedName>
    <definedName name="_xlnm.Print_Titles" localSheetId="11">投融資業務成本說明!$1:$6</definedName>
    <definedName name="_xlnm.Print_Titles" localSheetId="6">投融資業務收入明細表!$1:$8</definedName>
    <definedName name="_xlnm.Print_Titles" localSheetId="25">保費收入分析表!$1:$8</definedName>
    <definedName name="_xlnm.Print_Titles" localSheetId="26">'保費收入分析表(附表)'!$1:$8</definedName>
    <definedName name="_xlnm.Print_Titles" localSheetId="12">保險成本明細表!$1:$6</definedName>
    <definedName name="_xlnm.Print_Titles" localSheetId="13">保險成本說明!$1:$6</definedName>
    <definedName name="_xlnm.Print_Titles" localSheetId="27">保險給付分析表!$1:$6</definedName>
    <definedName name="_xlnm.Print_Titles" localSheetId="9">業務外收入明細表!$1:$8</definedName>
    <definedName name="_xlnm.Print_Titles" localSheetId="28">'雜項業務成本分析-職災保護'!$1:$6</definedName>
    <definedName name="S" localSheetId="18">#REF!</definedName>
    <definedName name="S">#REF!</definedName>
    <definedName name="Sigma" localSheetId="18">#REF!</definedName>
    <definedName name="Sigma">#REF!</definedName>
    <definedName name="T" localSheetId="18">#REF!</definedName>
    <definedName name="T">#REF!</definedName>
    <definedName name="昌">#REF!</definedName>
    <definedName name="原住民">#REF!</definedName>
    <definedName name="原住民1">#REF!</definedName>
    <definedName name="圖">#REF!</definedName>
  </definedNames>
  <calcPr calcId="125725"/>
  <fileRecoveryPr autoRecover="0"/>
</workbook>
</file>

<file path=xl/calcChain.xml><?xml version="1.0" encoding="utf-8"?>
<calcChain xmlns="http://schemas.openxmlformats.org/spreadsheetml/2006/main">
  <c r="B11" i="62"/>
  <c r="B15" s="1"/>
  <c r="B16" s="1"/>
  <c r="B18" s="1"/>
  <c r="B17" i="61"/>
  <c r="B11"/>
  <c r="B14" s="1"/>
  <c r="B18" s="1"/>
  <c r="B20" s="1"/>
  <c r="B24" i="60"/>
  <c r="B21"/>
  <c r="B11"/>
  <c r="B16" s="1"/>
  <c r="B25" s="1"/>
  <c r="B27" s="1"/>
  <c r="B23" i="59"/>
  <c r="B20"/>
  <c r="B11"/>
  <c r="B15" s="1"/>
  <c r="B38" i="57"/>
  <c r="F37"/>
  <c r="D37"/>
  <c r="A37"/>
  <c r="B37" s="1"/>
  <c r="F36"/>
  <c r="F35" s="1"/>
  <c r="D36"/>
  <c r="A36"/>
  <c r="A35" s="1"/>
  <c r="D35"/>
  <c r="H34"/>
  <c r="I34" s="1"/>
  <c r="B34"/>
  <c r="F33"/>
  <c r="F32" s="1"/>
  <c r="D33"/>
  <c r="H33" s="1"/>
  <c r="I33" s="1"/>
  <c r="B33"/>
  <c r="B32"/>
  <c r="I31"/>
  <c r="H31"/>
  <c r="B31"/>
  <c r="H30"/>
  <c r="B30"/>
  <c r="F29"/>
  <c r="D29"/>
  <c r="H29" s="1"/>
  <c r="I29" s="1"/>
  <c r="B29"/>
  <c r="H28"/>
  <c r="I28" s="1"/>
  <c r="I27" s="1"/>
  <c r="B28"/>
  <c r="F27"/>
  <c r="D27"/>
  <c r="B27"/>
  <c r="H26"/>
  <c r="I26" s="1"/>
  <c r="I25" s="1"/>
  <c r="B26"/>
  <c r="F25"/>
  <c r="D25"/>
  <c r="B25"/>
  <c r="F24"/>
  <c r="D24"/>
  <c r="B24"/>
  <c r="B23"/>
  <c r="H22"/>
  <c r="I22" s="1"/>
  <c r="B22"/>
  <c r="H21"/>
  <c r="B21"/>
  <c r="F20"/>
  <c r="D20"/>
  <c r="B20"/>
  <c r="I19"/>
  <c r="H19"/>
  <c r="B19"/>
  <c r="F18"/>
  <c r="D18"/>
  <c r="H18" s="1"/>
  <c r="I18" s="1"/>
  <c r="B18"/>
  <c r="A18"/>
  <c r="F17"/>
  <c r="D17"/>
  <c r="B17"/>
  <c r="H16"/>
  <c r="B16"/>
  <c r="I15"/>
  <c r="H15"/>
  <c r="B15"/>
  <c r="F14"/>
  <c r="F13" s="1"/>
  <c r="F8" s="1"/>
  <c r="G32" s="1"/>
  <c r="D14"/>
  <c r="H14" s="1"/>
  <c r="I14" s="1"/>
  <c r="B14"/>
  <c r="B13"/>
  <c r="I12"/>
  <c r="H12"/>
  <c r="B12"/>
  <c r="I11"/>
  <c r="H11"/>
  <c r="B11"/>
  <c r="F10"/>
  <c r="D10"/>
  <c r="B10"/>
  <c r="F9"/>
  <c r="D9"/>
  <c r="B9"/>
  <c r="A27" i="56"/>
  <c r="B27" s="1"/>
  <c r="B26"/>
  <c r="H25"/>
  <c r="I25" s="1"/>
  <c r="B25"/>
  <c r="H24"/>
  <c r="I24" s="1"/>
  <c r="B24"/>
  <c r="F23"/>
  <c r="D23"/>
  <c r="B23"/>
  <c r="H22"/>
  <c r="I22" s="1"/>
  <c r="B22"/>
  <c r="F21"/>
  <c r="D21"/>
  <c r="H21" s="1"/>
  <c r="I21" s="1"/>
  <c r="B21"/>
  <c r="B20"/>
  <c r="B19"/>
  <c r="H18"/>
  <c r="I18" s="1"/>
  <c r="B18"/>
  <c r="F17"/>
  <c r="D17"/>
  <c r="B17"/>
  <c r="H16"/>
  <c r="I16" s="1"/>
  <c r="B16"/>
  <c r="H15"/>
  <c r="I15" s="1"/>
  <c r="B15"/>
  <c r="F14"/>
  <c r="D14"/>
  <c r="B14"/>
  <c r="D13"/>
  <c r="B13"/>
  <c r="H12"/>
  <c r="I12" s="1"/>
  <c r="B12"/>
  <c r="F11"/>
  <c r="D11"/>
  <c r="B11"/>
  <c r="H10"/>
  <c r="I10" s="1"/>
  <c r="B10"/>
  <c r="F9"/>
  <c r="D9"/>
  <c r="D8" s="1"/>
  <c r="E25" s="1"/>
  <c r="B9"/>
  <c r="A35" i="55"/>
  <c r="B35" s="1"/>
  <c r="B34"/>
  <c r="H33"/>
  <c r="I33" s="1"/>
  <c r="B33"/>
  <c r="F32"/>
  <c r="D32"/>
  <c r="D31" s="1"/>
  <c r="E31" s="1"/>
  <c r="B32"/>
  <c r="F31"/>
  <c r="B31"/>
  <c r="I30"/>
  <c r="H30"/>
  <c r="B30"/>
  <c r="H29"/>
  <c r="I29" s="1"/>
  <c r="B29"/>
  <c r="F28"/>
  <c r="D28"/>
  <c r="B28"/>
  <c r="H27"/>
  <c r="I27" s="1"/>
  <c r="B27"/>
  <c r="H26"/>
  <c r="F26"/>
  <c r="D26"/>
  <c r="B26"/>
  <c r="F25"/>
  <c r="D25"/>
  <c r="B25"/>
  <c r="B24"/>
  <c r="H23"/>
  <c r="I23" s="1"/>
  <c r="B23"/>
  <c r="F22"/>
  <c r="D22"/>
  <c r="B22"/>
  <c r="H21"/>
  <c r="I21" s="1"/>
  <c r="B21"/>
  <c r="H20"/>
  <c r="I20" s="1"/>
  <c r="B20"/>
  <c r="H19"/>
  <c r="I19" s="1"/>
  <c r="B19"/>
  <c r="F18"/>
  <c r="D18"/>
  <c r="B18"/>
  <c r="H17"/>
  <c r="I17" s="1"/>
  <c r="B17"/>
  <c r="F16"/>
  <c r="D16"/>
  <c r="B16"/>
  <c r="F15"/>
  <c r="D15"/>
  <c r="B15"/>
  <c r="H14"/>
  <c r="B14"/>
  <c r="H13"/>
  <c r="I13" s="1"/>
  <c r="B13"/>
  <c r="F12"/>
  <c r="D12"/>
  <c r="B12"/>
  <c r="H11"/>
  <c r="I11" s="1"/>
  <c r="B11"/>
  <c r="H10"/>
  <c r="I10" s="1"/>
  <c r="B10"/>
  <c r="F9"/>
  <c r="D9"/>
  <c r="H9" s="1"/>
  <c r="I9" s="1"/>
  <c r="B9"/>
  <c r="D8"/>
  <c r="A86" i="54"/>
  <c r="F85"/>
  <c r="D85"/>
  <c r="B85"/>
  <c r="F84"/>
  <c r="D84"/>
  <c r="B84"/>
  <c r="F83"/>
  <c r="D83"/>
  <c r="B83"/>
  <c r="H82"/>
  <c r="I82" s="1"/>
  <c r="B82"/>
  <c r="H81"/>
  <c r="I81" s="1"/>
  <c r="B81"/>
  <c r="F80"/>
  <c r="D80"/>
  <c r="D79" s="1"/>
  <c r="D78" s="1"/>
  <c r="H78" s="1"/>
  <c r="I78" s="1"/>
  <c r="B80"/>
  <c r="F79"/>
  <c r="F78" s="1"/>
  <c r="B79"/>
  <c r="B78"/>
  <c r="I77"/>
  <c r="H77"/>
  <c r="B77"/>
  <c r="H76"/>
  <c r="I76" s="1"/>
  <c r="B76"/>
  <c r="F75"/>
  <c r="D75"/>
  <c r="B75"/>
  <c r="H74"/>
  <c r="I74" s="1"/>
  <c r="B74"/>
  <c r="H73"/>
  <c r="I73" s="1"/>
  <c r="B73"/>
  <c r="F72"/>
  <c r="D72"/>
  <c r="H72" s="1"/>
  <c r="I72" s="1"/>
  <c r="B72"/>
  <c r="H71"/>
  <c r="B71"/>
  <c r="F70"/>
  <c r="F69" s="1"/>
  <c r="F64" s="1"/>
  <c r="D70"/>
  <c r="B70"/>
  <c r="D69"/>
  <c r="B69"/>
  <c r="H68"/>
  <c r="I68" s="1"/>
  <c r="B68"/>
  <c r="H67"/>
  <c r="I67" s="1"/>
  <c r="B67"/>
  <c r="F66"/>
  <c r="D66"/>
  <c r="B66"/>
  <c r="F65"/>
  <c r="D65"/>
  <c r="B65"/>
  <c r="D64"/>
  <c r="B64"/>
  <c r="F63"/>
  <c r="D63"/>
  <c r="B63"/>
  <c r="F62"/>
  <c r="F61" s="1"/>
  <c r="F86" s="1"/>
  <c r="D62"/>
  <c r="D61" s="1"/>
  <c r="D86" s="1"/>
  <c r="B62"/>
  <c r="B61"/>
  <c r="H60"/>
  <c r="I60" s="1"/>
  <c r="B60"/>
  <c r="H59"/>
  <c r="I59" s="1"/>
  <c r="B59"/>
  <c r="F58"/>
  <c r="D58"/>
  <c r="B58"/>
  <c r="H57"/>
  <c r="B57"/>
  <c r="H56"/>
  <c r="I56" s="1"/>
  <c r="B56"/>
  <c r="F55"/>
  <c r="D55"/>
  <c r="B55"/>
  <c r="H54"/>
  <c r="I54" s="1"/>
  <c r="B54"/>
  <c r="I53"/>
  <c r="H53"/>
  <c r="B53"/>
  <c r="F52"/>
  <c r="D52"/>
  <c r="H52" s="1"/>
  <c r="I52" s="1"/>
  <c r="B52"/>
  <c r="B51"/>
  <c r="H50"/>
  <c r="B50"/>
  <c r="H49"/>
  <c r="I49" s="1"/>
  <c r="B49"/>
  <c r="F48"/>
  <c r="D48"/>
  <c r="B48"/>
  <c r="H47"/>
  <c r="B47"/>
  <c r="F46"/>
  <c r="D46"/>
  <c r="B46"/>
  <c r="H45"/>
  <c r="I45" s="1"/>
  <c r="B45"/>
  <c r="F44"/>
  <c r="D44"/>
  <c r="B44"/>
  <c r="H43"/>
  <c r="B43"/>
  <c r="F42"/>
  <c r="D42"/>
  <c r="H42" s="1"/>
  <c r="B42"/>
  <c r="H41"/>
  <c r="I41" s="1"/>
  <c r="B41"/>
  <c r="F40"/>
  <c r="D40"/>
  <c r="B40"/>
  <c r="H39"/>
  <c r="B39"/>
  <c r="F38"/>
  <c r="D38"/>
  <c r="A38"/>
  <c r="B37"/>
  <c r="B36"/>
  <c r="H35"/>
  <c r="B35"/>
  <c r="F34"/>
  <c r="F33" s="1"/>
  <c r="D34"/>
  <c r="B34"/>
  <c r="D33"/>
  <c r="B33"/>
  <c r="H32"/>
  <c r="I32" s="1"/>
  <c r="B32"/>
  <c r="H31"/>
  <c r="B31"/>
  <c r="F30"/>
  <c r="D30"/>
  <c r="B30"/>
  <c r="H29"/>
  <c r="I29" s="1"/>
  <c r="B29"/>
  <c r="I28"/>
  <c r="H28"/>
  <c r="B28"/>
  <c r="F27"/>
  <c r="D27"/>
  <c r="H27" s="1"/>
  <c r="I27" s="1"/>
  <c r="B27"/>
  <c r="D26"/>
  <c r="B26"/>
  <c r="I25"/>
  <c r="H25"/>
  <c r="B25"/>
  <c r="H24"/>
  <c r="I24" s="1"/>
  <c r="B24"/>
  <c r="F23"/>
  <c r="D23"/>
  <c r="B23"/>
  <c r="H22"/>
  <c r="I22" s="1"/>
  <c r="B22"/>
  <c r="H21"/>
  <c r="I21" s="1"/>
  <c r="B21"/>
  <c r="F20"/>
  <c r="D20"/>
  <c r="B20"/>
  <c r="H19"/>
  <c r="I19" s="1"/>
  <c r="B19"/>
  <c r="F18"/>
  <c r="D18"/>
  <c r="B18"/>
  <c r="H17"/>
  <c r="I17" s="1"/>
  <c r="B17"/>
  <c r="F16"/>
  <c r="D16"/>
  <c r="B16"/>
  <c r="H15"/>
  <c r="B15"/>
  <c r="F14"/>
  <c r="D14"/>
  <c r="H14" s="1"/>
  <c r="B14"/>
  <c r="I13"/>
  <c r="H13"/>
  <c r="B13"/>
  <c r="F12"/>
  <c r="D12"/>
  <c r="H12" s="1"/>
  <c r="I12" s="1"/>
  <c r="B12"/>
  <c r="H11"/>
  <c r="B11"/>
  <c r="F10"/>
  <c r="F9" s="1"/>
  <c r="D10"/>
  <c r="B10"/>
  <c r="B9"/>
  <c r="B24" i="59" l="1"/>
  <c r="B26" s="1"/>
  <c r="G9" i="57"/>
  <c r="F23"/>
  <c r="H20"/>
  <c r="I20" s="1"/>
  <c r="H36"/>
  <c r="D13"/>
  <c r="G17"/>
  <c r="G24"/>
  <c r="G27"/>
  <c r="D32"/>
  <c r="H9"/>
  <c r="I9" s="1"/>
  <c r="H10"/>
  <c r="I10" s="1"/>
  <c r="G20"/>
  <c r="H25"/>
  <c r="H11" i="56"/>
  <c r="I11" s="1"/>
  <c r="H14"/>
  <c r="I14" s="1"/>
  <c r="D20"/>
  <c r="D26" s="1"/>
  <c r="I26" i="55"/>
  <c r="E18"/>
  <c r="E15"/>
  <c r="E26"/>
  <c r="D9" i="54"/>
  <c r="H18"/>
  <c r="I18" s="1"/>
  <c r="H34"/>
  <c r="H66"/>
  <c r="I66" s="1"/>
  <c r="H10"/>
  <c r="D51"/>
  <c r="H80"/>
  <c r="I80" s="1"/>
  <c r="H16"/>
  <c r="I16" s="1"/>
  <c r="H20"/>
  <c r="I20" s="1"/>
  <c r="H23"/>
  <c r="I23" s="1"/>
  <c r="H30"/>
  <c r="I30" s="1"/>
  <c r="H55"/>
  <c r="I55" s="1"/>
  <c r="H64"/>
  <c r="I64" s="1"/>
  <c r="H70"/>
  <c r="H33"/>
  <c r="H9"/>
  <c r="I9" s="1"/>
  <c r="H86"/>
  <c r="H38"/>
  <c r="H40"/>
  <c r="I40" s="1"/>
  <c r="H46"/>
  <c r="H48"/>
  <c r="I48" s="1"/>
  <c r="H61"/>
  <c r="I61" s="1"/>
  <c r="H63"/>
  <c r="I63" s="1"/>
  <c r="H65"/>
  <c r="I65" s="1"/>
  <c r="H69"/>
  <c r="I69" s="1"/>
  <c r="H75"/>
  <c r="I75" s="1"/>
  <c r="H79"/>
  <c r="I79" s="1"/>
  <c r="G35" i="57"/>
  <c r="F26" i="54"/>
  <c r="F37"/>
  <c r="B38"/>
  <c r="F51"/>
  <c r="E26" i="56"/>
  <c r="H44" i="54"/>
  <c r="I44" s="1"/>
  <c r="H58"/>
  <c r="I58" s="1"/>
  <c r="H62"/>
  <c r="I62" s="1"/>
  <c r="B35" i="57"/>
  <c r="D37" i="54"/>
  <c r="H84"/>
  <c r="I84" s="1"/>
  <c r="B86"/>
  <c r="E12" i="55"/>
  <c r="H15"/>
  <c r="I15" s="1"/>
  <c r="E17"/>
  <c r="H18"/>
  <c r="I18" s="1"/>
  <c r="E23"/>
  <c r="D24"/>
  <c r="E29"/>
  <c r="E30"/>
  <c r="H31"/>
  <c r="I31" s="1"/>
  <c r="E33"/>
  <c r="D34"/>
  <c r="F8" i="56"/>
  <c r="G23" s="1"/>
  <c r="E9"/>
  <c r="E13"/>
  <c r="G14"/>
  <c r="E17"/>
  <c r="E20"/>
  <c r="G21"/>
  <c r="E23"/>
  <c r="G23" i="57"/>
  <c r="G25"/>
  <c r="G26"/>
  <c r="G29"/>
  <c r="G30"/>
  <c r="B36"/>
  <c r="G36"/>
  <c r="D38"/>
  <c r="E10" i="55"/>
  <c r="E11"/>
  <c r="H12"/>
  <c r="I12" s="1"/>
  <c r="E16"/>
  <c r="E22"/>
  <c r="E25"/>
  <c r="E28"/>
  <c r="E32"/>
  <c r="H9" i="56"/>
  <c r="I9" s="1"/>
  <c r="E12"/>
  <c r="E15"/>
  <c r="E16"/>
  <c r="H17"/>
  <c r="I17" s="1"/>
  <c r="E22"/>
  <c r="H23"/>
  <c r="I23" s="1"/>
  <c r="G13" i="57"/>
  <c r="H17"/>
  <c r="I17" s="1"/>
  <c r="G21"/>
  <c r="H24"/>
  <c r="I24" s="1"/>
  <c r="H27"/>
  <c r="G31"/>
  <c r="G33"/>
  <c r="G34"/>
  <c r="H35"/>
  <c r="H37"/>
  <c r="H83" i="54"/>
  <c r="I83" s="1"/>
  <c r="H85"/>
  <c r="I85" s="1"/>
  <c r="F8" i="55"/>
  <c r="E9"/>
  <c r="H16"/>
  <c r="I16" s="1"/>
  <c r="E19"/>
  <c r="E20"/>
  <c r="E21"/>
  <c r="H22"/>
  <c r="I22" s="1"/>
  <c r="H25"/>
  <c r="I25" s="1"/>
  <c r="E27"/>
  <c r="H28"/>
  <c r="I28" s="1"/>
  <c r="H32"/>
  <c r="I32" s="1"/>
  <c r="F34"/>
  <c r="E11" i="56"/>
  <c r="E14"/>
  <c r="E21"/>
  <c r="G22" i="57"/>
  <c r="G28"/>
  <c r="G37"/>
  <c r="G38"/>
  <c r="E13" i="55"/>
  <c r="E14"/>
  <c r="E10" i="56"/>
  <c r="F13"/>
  <c r="E18"/>
  <c r="D19"/>
  <c r="F20"/>
  <c r="E24"/>
  <c r="G10" i="57"/>
  <c r="G11"/>
  <c r="G12"/>
  <c r="G14"/>
  <c r="G15"/>
  <c r="G16"/>
  <c r="G18"/>
  <c r="G19"/>
  <c r="H32" l="1"/>
  <c r="I32" s="1"/>
  <c r="D23"/>
  <c r="H13"/>
  <c r="I13" s="1"/>
  <c r="D8"/>
  <c r="H8" i="56"/>
  <c r="I8" s="1"/>
  <c r="G11"/>
  <c r="D8" i="54"/>
  <c r="G20" i="56"/>
  <c r="F26"/>
  <c r="E34" i="55"/>
  <c r="H34"/>
  <c r="I34" s="1"/>
  <c r="F8" i="54"/>
  <c r="G37" s="1"/>
  <c r="G16" i="55"/>
  <c r="G13" i="56"/>
  <c r="G34" i="55"/>
  <c r="F36" i="54"/>
  <c r="G51"/>
  <c r="G28" i="55"/>
  <c r="G22"/>
  <c r="G12"/>
  <c r="H51" i="54"/>
  <c r="I51" s="1"/>
  <c r="E38" i="57"/>
  <c r="H38"/>
  <c r="G25" i="56"/>
  <c r="G24"/>
  <c r="G18"/>
  <c r="G10"/>
  <c r="G9"/>
  <c r="F19"/>
  <c r="G22"/>
  <c r="G16"/>
  <c r="G15"/>
  <c r="G12"/>
  <c r="H37" i="54"/>
  <c r="I37" s="1"/>
  <c r="E37"/>
  <c r="D36"/>
  <c r="G9" i="55"/>
  <c r="G17" i="56"/>
  <c r="H26" i="54"/>
  <c r="I26" s="1"/>
  <c r="H19" i="56"/>
  <c r="I19" s="1"/>
  <c r="E19"/>
  <c r="D27"/>
  <c r="G33" i="55"/>
  <c r="G30"/>
  <c r="G29"/>
  <c r="G23"/>
  <c r="G17"/>
  <c r="F24"/>
  <c r="G14"/>
  <c r="G13"/>
  <c r="G31"/>
  <c r="G27"/>
  <c r="G26"/>
  <c r="G21"/>
  <c r="G20"/>
  <c r="G19"/>
  <c r="G18"/>
  <c r="G15"/>
  <c r="H8"/>
  <c r="I8" s="1"/>
  <c r="G11"/>
  <c r="G10"/>
  <c r="E24"/>
  <c r="D35"/>
  <c r="H24"/>
  <c r="I24" s="1"/>
  <c r="H20" i="56"/>
  <c r="I20" s="1"/>
  <c r="H13"/>
  <c r="I13" s="1"/>
  <c r="G32" i="55"/>
  <c r="G25"/>
  <c r="H23" i="57" l="1"/>
  <c r="I23" s="1"/>
  <c r="E23"/>
  <c r="E33"/>
  <c r="E10"/>
  <c r="E11"/>
  <c r="E17"/>
  <c r="E37"/>
  <c r="E30"/>
  <c r="E31"/>
  <c r="E22"/>
  <c r="E16"/>
  <c r="E24"/>
  <c r="E18"/>
  <c r="E29"/>
  <c r="E15"/>
  <c r="E27"/>
  <c r="E26"/>
  <c r="E32"/>
  <c r="E21"/>
  <c r="E36"/>
  <c r="E12"/>
  <c r="E19"/>
  <c r="E35"/>
  <c r="E14"/>
  <c r="H8"/>
  <c r="I8" s="1"/>
  <c r="E25"/>
  <c r="E34"/>
  <c r="E9"/>
  <c r="E13"/>
  <c r="E28"/>
  <c r="E20"/>
  <c r="E77" i="54"/>
  <c r="E12"/>
  <c r="E11"/>
  <c r="E23"/>
  <c r="E68"/>
  <c r="E62"/>
  <c r="E71"/>
  <c r="E16"/>
  <c r="E32"/>
  <c r="E50"/>
  <c r="E85"/>
  <c r="E24"/>
  <c r="E54"/>
  <c r="E69"/>
  <c r="E10"/>
  <c r="E48"/>
  <c r="E46"/>
  <c r="E86"/>
  <c r="E18"/>
  <c r="E35"/>
  <c r="E60"/>
  <c r="E67"/>
  <c r="E74"/>
  <c r="E22"/>
  <c r="E44"/>
  <c r="E58"/>
  <c r="E70"/>
  <c r="E15"/>
  <c r="E30"/>
  <c r="E49"/>
  <c r="E81"/>
  <c r="E19"/>
  <c r="E29"/>
  <c r="E53"/>
  <c r="E65"/>
  <c r="E40"/>
  <c r="E38"/>
  <c r="E80"/>
  <c r="E34"/>
  <c r="E45"/>
  <c r="E59"/>
  <c r="E73"/>
  <c r="E21"/>
  <c r="E33"/>
  <c r="E43"/>
  <c r="E57"/>
  <c r="E66"/>
  <c r="E78"/>
  <c r="E14"/>
  <c r="E26"/>
  <c r="E55"/>
  <c r="E84"/>
  <c r="E82"/>
  <c r="E13"/>
  <c r="E28"/>
  <c r="E47"/>
  <c r="E63"/>
  <c r="E79"/>
  <c r="E27"/>
  <c r="E52"/>
  <c r="E17"/>
  <c r="E31"/>
  <c r="E42"/>
  <c r="E56"/>
  <c r="E64"/>
  <c r="E72"/>
  <c r="E20"/>
  <c r="E41"/>
  <c r="E51"/>
  <c r="E76"/>
  <c r="E25"/>
  <c r="E39"/>
  <c r="E61"/>
  <c r="E75"/>
  <c r="E83"/>
  <c r="E9"/>
  <c r="E35" i="55"/>
  <c r="F35"/>
  <c r="G24"/>
  <c r="E27" i="56"/>
  <c r="H36" i="54"/>
  <c r="I36" s="1"/>
  <c r="E36"/>
  <c r="G82"/>
  <c r="G81"/>
  <c r="G78"/>
  <c r="G74"/>
  <c r="G73"/>
  <c r="G72"/>
  <c r="G70"/>
  <c r="G68"/>
  <c r="G67"/>
  <c r="G66"/>
  <c r="G64"/>
  <c r="G60"/>
  <c r="G59"/>
  <c r="G45"/>
  <c r="G35"/>
  <c r="G11"/>
  <c r="G54"/>
  <c r="G53"/>
  <c r="G52"/>
  <c r="G47"/>
  <c r="G39"/>
  <c r="G34"/>
  <c r="G29"/>
  <c r="G28"/>
  <c r="G27"/>
  <c r="G25"/>
  <c r="G24"/>
  <c r="G19"/>
  <c r="G18"/>
  <c r="G13"/>
  <c r="G12"/>
  <c r="G10"/>
  <c r="G77"/>
  <c r="G76"/>
  <c r="G50"/>
  <c r="G49"/>
  <c r="G41"/>
  <c r="G32"/>
  <c r="G15"/>
  <c r="G71"/>
  <c r="G57"/>
  <c r="G56"/>
  <c r="G55"/>
  <c r="G43"/>
  <c r="G31"/>
  <c r="G30"/>
  <c r="G22"/>
  <c r="G21"/>
  <c r="G20"/>
  <c r="G17"/>
  <c r="G16"/>
  <c r="G14"/>
  <c r="G75"/>
  <c r="G58"/>
  <c r="G38"/>
  <c r="G84"/>
  <c r="G86"/>
  <c r="G48"/>
  <c r="G23"/>
  <c r="G63"/>
  <c r="H8"/>
  <c r="I8" s="1"/>
  <c r="G46"/>
  <c r="G61"/>
  <c r="G83"/>
  <c r="G79"/>
  <c r="G40"/>
  <c r="G62"/>
  <c r="G80"/>
  <c r="G42"/>
  <c r="G69"/>
  <c r="G9"/>
  <c r="G44"/>
  <c r="G65"/>
  <c r="G85"/>
  <c r="G33"/>
  <c r="G26" i="56"/>
  <c r="H26"/>
  <c r="I26" s="1"/>
  <c r="F27"/>
  <c r="H27" s="1"/>
  <c r="G19"/>
  <c r="G26" i="54"/>
  <c r="G36"/>
  <c r="G35" i="55" l="1"/>
  <c r="H35"/>
  <c r="G27" i="56"/>
  <c r="F45" i="52" l="1"/>
  <c r="E45"/>
  <c r="D45"/>
  <c r="C45"/>
  <c r="B45"/>
  <c r="A45"/>
  <c r="A42"/>
  <c r="F41"/>
  <c r="F46" s="1"/>
  <c r="E41"/>
  <c r="E46" s="1"/>
  <c r="D41"/>
  <c r="D46" s="1"/>
  <c r="C41"/>
  <c r="C46" s="1"/>
  <c r="B41"/>
  <c r="B46" s="1"/>
  <c r="F23"/>
  <c r="E23"/>
  <c r="B23"/>
  <c r="F22"/>
  <c r="E22"/>
  <c r="D22"/>
  <c r="C22"/>
  <c r="B22"/>
  <c r="F18"/>
  <c r="E18"/>
  <c r="D18"/>
  <c r="D23" s="1"/>
  <c r="C18"/>
  <c r="C23" s="1"/>
  <c r="B18"/>
  <c r="E58" i="51"/>
  <c r="C58"/>
  <c r="B57"/>
  <c r="B55"/>
  <c r="B27"/>
  <c r="B54" s="1"/>
  <c r="D21"/>
  <c r="D27" s="1"/>
  <c r="D54" s="1"/>
  <c r="B21"/>
  <c r="D14" i="50"/>
  <c r="B14"/>
  <c r="B8" s="1"/>
  <c r="A14"/>
  <c r="D9"/>
  <c r="D8" s="1"/>
  <c r="A9"/>
  <c r="B9"/>
  <c r="B58" i="51" l="1"/>
  <c r="D56"/>
  <c r="B56"/>
  <c r="D55"/>
  <c r="D57"/>
  <c r="A8" i="50"/>
  <c r="D58" i="51" l="1"/>
  <c r="L28" i="49"/>
  <c r="G28" i="42"/>
  <c r="D87" i="39"/>
  <c r="D125" i="26"/>
  <c r="J25" i="49"/>
  <c r="E12" i="41"/>
  <c r="B10" i="39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9"/>
  <c r="D22" i="19"/>
  <c r="B22"/>
  <c r="B32" i="46"/>
  <c r="H41" i="39"/>
  <c r="F36"/>
  <c r="D36"/>
  <c r="H100"/>
  <c r="H99" s="1"/>
  <c r="I18" i="49"/>
  <c r="C18"/>
  <c r="L17"/>
  <c r="K17"/>
  <c r="J17"/>
  <c r="H17"/>
  <c r="G17"/>
  <c r="F17"/>
  <c r="E17"/>
  <c r="D17"/>
  <c r="E17" i="42"/>
  <c r="D18"/>
  <c r="D17" s="1"/>
  <c r="G17"/>
  <c r="B17"/>
  <c r="I17" i="49" l="1"/>
  <c r="C17"/>
  <c r="B18"/>
  <c r="H36" i="39"/>
  <c r="I36" s="1"/>
  <c r="B55" i="17"/>
  <c r="D55"/>
  <c r="B22" i="30"/>
  <c r="B17" i="49" l="1"/>
  <c r="B11" i="30"/>
  <c r="D113" i="39" l="1"/>
  <c r="E37" i="16"/>
  <c r="C37"/>
  <c r="C35" s="1"/>
  <c r="D32"/>
  <c r="E26"/>
  <c r="C26"/>
  <c r="E21"/>
  <c r="E20" s="1"/>
  <c r="C21"/>
  <c r="C20" s="1"/>
  <c r="D18"/>
  <c r="C12"/>
  <c r="E8" i="41"/>
  <c r="E7" s="1"/>
  <c r="B16" i="2"/>
  <c r="F123" i="39"/>
  <c r="H53"/>
  <c r="I53" s="1"/>
  <c r="F52"/>
  <c r="D52"/>
  <c r="C13" i="16"/>
  <c r="D123" i="26"/>
  <c r="D19" i="17"/>
  <c r="D26"/>
  <c r="D30"/>
  <c r="D32"/>
  <c r="B19"/>
  <c r="B26"/>
  <c r="B30"/>
  <c r="B32"/>
  <c r="J23" i="49"/>
  <c r="J8"/>
  <c r="J15"/>
  <c r="J19"/>
  <c r="J27"/>
  <c r="H8"/>
  <c r="H15"/>
  <c r="H19"/>
  <c r="H23"/>
  <c r="H27"/>
  <c r="L8"/>
  <c r="L19"/>
  <c r="L23"/>
  <c r="L27"/>
  <c r="L15"/>
  <c r="K15"/>
  <c r="I15" s="1"/>
  <c r="K23"/>
  <c r="K29" s="1"/>
  <c r="K8"/>
  <c r="K19"/>
  <c r="K27"/>
  <c r="I27"/>
  <c r="D8"/>
  <c r="D15"/>
  <c r="D19"/>
  <c r="D23"/>
  <c r="D27"/>
  <c r="E8"/>
  <c r="E15"/>
  <c r="E19"/>
  <c r="E23"/>
  <c r="E27"/>
  <c r="F8"/>
  <c r="F15"/>
  <c r="F19"/>
  <c r="F23"/>
  <c r="F27"/>
  <c r="G8"/>
  <c r="G15"/>
  <c r="G19"/>
  <c r="G23"/>
  <c r="G27"/>
  <c r="G29" s="1"/>
  <c r="C28"/>
  <c r="B28" s="1"/>
  <c r="I28"/>
  <c r="C27"/>
  <c r="I26"/>
  <c r="C26"/>
  <c r="I25"/>
  <c r="C25"/>
  <c r="I24"/>
  <c r="C24"/>
  <c r="C22"/>
  <c r="I22"/>
  <c r="C21"/>
  <c r="I21"/>
  <c r="B21"/>
  <c r="C20"/>
  <c r="B20" s="1"/>
  <c r="I20"/>
  <c r="C19"/>
  <c r="I19"/>
  <c r="I16"/>
  <c r="C16"/>
  <c r="B16" s="1"/>
  <c r="C14"/>
  <c r="I14"/>
  <c r="C13"/>
  <c r="I13"/>
  <c r="C12"/>
  <c r="I12"/>
  <c r="C11"/>
  <c r="B11" s="1"/>
  <c r="I11"/>
  <c r="C10"/>
  <c r="I10"/>
  <c r="C9"/>
  <c r="B9" s="1"/>
  <c r="I9"/>
  <c r="I8"/>
  <c r="B23" i="42"/>
  <c r="E23"/>
  <c r="F23"/>
  <c r="F29" s="1"/>
  <c r="G27"/>
  <c r="D28"/>
  <c r="D27" s="1"/>
  <c r="D26"/>
  <c r="E29" i="41"/>
  <c r="E22"/>
  <c r="E21" s="1"/>
  <c r="E15"/>
  <c r="G23" i="42"/>
  <c r="D25"/>
  <c r="D21"/>
  <c r="D22"/>
  <c r="D10"/>
  <c r="D11"/>
  <c r="D12"/>
  <c r="D13"/>
  <c r="D14"/>
  <c r="B8"/>
  <c r="B15"/>
  <c r="B19"/>
  <c r="B27"/>
  <c r="H27"/>
  <c r="H29" s="1"/>
  <c r="G15"/>
  <c r="E8"/>
  <c r="E19"/>
  <c r="E27"/>
  <c r="D24"/>
  <c r="D9"/>
  <c r="D20"/>
  <c r="D16"/>
  <c r="D15"/>
  <c r="D11" i="43"/>
  <c r="D16"/>
  <c r="D26" i="26"/>
  <c r="D50"/>
  <c r="D49" s="1"/>
  <c r="D59"/>
  <c r="D57" s="1"/>
  <c r="D21"/>
  <c r="D19" s="1"/>
  <c r="D30"/>
  <c r="D34"/>
  <c r="D41"/>
  <c r="D39" s="1"/>
  <c r="D63"/>
  <c r="D67"/>
  <c r="D73"/>
  <c r="D72" s="1"/>
  <c r="D79"/>
  <c r="D83"/>
  <c r="D82" s="1"/>
  <c r="D88"/>
  <c r="D97"/>
  <c r="D96" s="1"/>
  <c r="D95" s="1"/>
  <c r="D106"/>
  <c r="D111"/>
  <c r="D118"/>
  <c r="D18" i="39"/>
  <c r="H18" s="1"/>
  <c r="I18" s="1"/>
  <c r="D20"/>
  <c r="D26"/>
  <c r="F134"/>
  <c r="D126"/>
  <c r="D124"/>
  <c r="D123"/>
  <c r="H123" s="1"/>
  <c r="D46" i="28"/>
  <c r="D45" s="1"/>
  <c r="B46"/>
  <c r="B45" s="1"/>
  <c r="D67" i="39"/>
  <c r="F67"/>
  <c r="F10"/>
  <c r="F12"/>
  <c r="F14"/>
  <c r="F16"/>
  <c r="F18"/>
  <c r="F20"/>
  <c r="F26"/>
  <c r="F31"/>
  <c r="F43"/>
  <c r="F46"/>
  <c r="D10"/>
  <c r="D12"/>
  <c r="D14"/>
  <c r="D16"/>
  <c r="D31"/>
  <c r="D43"/>
  <c r="D46"/>
  <c r="B32" i="2"/>
  <c r="B34"/>
  <c r="D12" i="20"/>
  <c r="B12"/>
  <c r="A12"/>
  <c r="A19"/>
  <c r="A18" s="1"/>
  <c r="A17" s="1"/>
  <c r="A16" s="1"/>
  <c r="D11" i="28"/>
  <c r="D10" s="1"/>
  <c r="D9" s="1"/>
  <c r="D16"/>
  <c r="D15" s="1"/>
  <c r="D14" s="1"/>
  <c r="D21"/>
  <c r="D20" s="1"/>
  <c r="D19" s="1"/>
  <c r="D27"/>
  <c r="D26" s="1"/>
  <c r="D30"/>
  <c r="D29" s="1"/>
  <c r="D33"/>
  <c r="D32" s="1"/>
  <c r="D38"/>
  <c r="D37" s="1"/>
  <c r="D41"/>
  <c r="D40" s="1"/>
  <c r="D49"/>
  <c r="D48" s="1"/>
  <c r="D44" s="1"/>
  <c r="D53"/>
  <c r="D52" s="1"/>
  <c r="D51" s="1"/>
  <c r="B11"/>
  <c r="B10" s="1"/>
  <c r="B9" s="1"/>
  <c r="B16"/>
  <c r="B15" s="1"/>
  <c r="B14" s="1"/>
  <c r="B21"/>
  <c r="B20" s="1"/>
  <c r="B19" s="1"/>
  <c r="B53"/>
  <c r="B52" s="1"/>
  <c r="B51" s="1"/>
  <c r="B12" i="2"/>
  <c r="B11" s="1"/>
  <c r="B18"/>
  <c r="B21"/>
  <c r="B12" i="46"/>
  <c r="B15"/>
  <c r="F62" i="39"/>
  <c r="F54"/>
  <c r="F56"/>
  <c r="F58"/>
  <c r="F60"/>
  <c r="F86"/>
  <c r="F73"/>
  <c r="F78"/>
  <c r="F93"/>
  <c r="F99"/>
  <c r="F101"/>
  <c r="F106"/>
  <c r="H106" s="1"/>
  <c r="I106" s="1"/>
  <c r="F113"/>
  <c r="D62"/>
  <c r="H62" s="1"/>
  <c r="I62" s="1"/>
  <c r="D54"/>
  <c r="H54" s="1"/>
  <c r="I54" s="1"/>
  <c r="D56"/>
  <c r="D58"/>
  <c r="D60"/>
  <c r="D73"/>
  <c r="D78"/>
  <c r="D86"/>
  <c r="D93"/>
  <c r="H93" s="1"/>
  <c r="I93" s="1"/>
  <c r="D99"/>
  <c r="D101"/>
  <c r="D106"/>
  <c r="D112"/>
  <c r="H60"/>
  <c r="H56"/>
  <c r="H14"/>
  <c r="H10"/>
  <c r="H47"/>
  <c r="H48"/>
  <c r="D137"/>
  <c r="B13" i="1"/>
  <c r="B10"/>
  <c r="D125" i="39"/>
  <c r="D127"/>
  <c r="D128"/>
  <c r="F124"/>
  <c r="F138"/>
  <c r="D138"/>
  <c r="D139"/>
  <c r="F139"/>
  <c r="F140"/>
  <c r="D140"/>
  <c r="D141"/>
  <c r="F141"/>
  <c r="D142"/>
  <c r="F142"/>
  <c r="F137"/>
  <c r="F131"/>
  <c r="D131"/>
  <c r="D132"/>
  <c r="F132"/>
  <c r="F133"/>
  <c r="D133"/>
  <c r="D134"/>
  <c r="D135"/>
  <c r="F135"/>
  <c r="D130"/>
  <c r="F130"/>
  <c r="F125"/>
  <c r="F126"/>
  <c r="F127"/>
  <c r="F128"/>
  <c r="F129" s="1"/>
  <c r="H35"/>
  <c r="I35" s="1"/>
  <c r="H34"/>
  <c r="I34" s="1"/>
  <c r="H33"/>
  <c r="I33" s="1"/>
  <c r="H32"/>
  <c r="I32" s="1"/>
  <c r="H13"/>
  <c r="I13" s="1"/>
  <c r="H17"/>
  <c r="I17" s="1"/>
  <c r="H19"/>
  <c r="I19" s="1"/>
  <c r="H21"/>
  <c r="I21" s="1"/>
  <c r="H22"/>
  <c r="I22" s="1"/>
  <c r="H23"/>
  <c r="I23" s="1"/>
  <c r="H24"/>
  <c r="I24" s="1"/>
  <c r="H25"/>
  <c r="I25" s="1"/>
  <c r="H26"/>
  <c r="I26" s="1"/>
  <c r="H27"/>
  <c r="I27" s="1"/>
  <c r="H28"/>
  <c r="I28" s="1"/>
  <c r="H29"/>
  <c r="I29" s="1"/>
  <c r="H38"/>
  <c r="I38" s="1"/>
  <c r="H40"/>
  <c r="I40" s="1"/>
  <c r="H44"/>
  <c r="I44" s="1"/>
  <c r="H45"/>
  <c r="I45" s="1"/>
  <c r="H46"/>
  <c r="I46" s="1"/>
  <c r="H49"/>
  <c r="I49" s="1"/>
  <c r="H55"/>
  <c r="I55" s="1"/>
  <c r="H59"/>
  <c r="I59" s="1"/>
  <c r="H63"/>
  <c r="I63" s="1"/>
  <c r="H64"/>
  <c r="H65"/>
  <c r="I65" s="1"/>
  <c r="H68"/>
  <c r="I68" s="1"/>
  <c r="H69"/>
  <c r="I69" s="1"/>
  <c r="H70"/>
  <c r="I70" s="1"/>
  <c r="H71"/>
  <c r="I71" s="1"/>
  <c r="H74"/>
  <c r="I74" s="1"/>
  <c r="H76"/>
  <c r="I76" s="1"/>
  <c r="H77"/>
  <c r="I77" s="1"/>
  <c r="H79"/>
  <c r="I79" s="1"/>
  <c r="H80"/>
  <c r="I80" s="1"/>
  <c r="H81"/>
  <c r="I81" s="1"/>
  <c r="H82"/>
  <c r="I82" s="1"/>
  <c r="H84"/>
  <c r="I84" s="1"/>
  <c r="H87"/>
  <c r="I87" s="1"/>
  <c r="H88"/>
  <c r="I88" s="1"/>
  <c r="H72"/>
  <c r="I72" s="1"/>
  <c r="H89"/>
  <c r="I89" s="1"/>
  <c r="H94"/>
  <c r="I94" s="1"/>
  <c r="H95"/>
  <c r="I95" s="1"/>
  <c r="H96"/>
  <c r="I96" s="1"/>
  <c r="H97"/>
  <c r="I97" s="1"/>
  <c r="H101"/>
  <c r="I101" s="1"/>
  <c r="H102"/>
  <c r="I102" s="1"/>
  <c r="H103"/>
  <c r="I103" s="1"/>
  <c r="H104"/>
  <c r="I104" s="1"/>
  <c r="H105"/>
  <c r="I105" s="1"/>
  <c r="H107"/>
  <c r="I107" s="1"/>
  <c r="H108"/>
  <c r="I108" s="1"/>
  <c r="H109"/>
  <c r="I109" s="1"/>
  <c r="H110"/>
  <c r="I110" s="1"/>
  <c r="H113"/>
  <c r="I113" s="1"/>
  <c r="H114"/>
  <c r="I114" s="1"/>
  <c r="H115"/>
  <c r="I115" s="1"/>
  <c r="H116"/>
  <c r="I116" s="1"/>
  <c r="B42" i="17"/>
  <c r="B39"/>
  <c r="B47"/>
  <c r="B44"/>
  <c r="D39"/>
  <c r="D42"/>
  <c r="D47"/>
  <c r="D44"/>
  <c r="D43" i="16"/>
  <c r="E43"/>
  <c r="E42" s="1"/>
  <c r="C43"/>
  <c r="C42" s="1"/>
  <c r="E29"/>
  <c r="E32"/>
  <c r="C29"/>
  <c r="C32"/>
  <c r="D26"/>
  <c r="E16"/>
  <c r="E18"/>
  <c r="C16"/>
  <c r="C18"/>
  <c r="D16"/>
  <c r="E13"/>
  <c r="E11"/>
  <c r="D11"/>
  <c r="C11"/>
  <c r="E8" i="10"/>
  <c r="B8"/>
  <c r="E28" i="41"/>
  <c r="E35"/>
  <c r="E14"/>
  <c r="B19" i="20"/>
  <c r="B18" s="1"/>
  <c r="B17" s="1"/>
  <c r="B16" s="1"/>
  <c r="B11"/>
  <c r="B10" s="1"/>
  <c r="B9" s="1"/>
  <c r="B8" s="1"/>
  <c r="B20" i="19"/>
  <c r="B15"/>
  <c r="B14" s="1"/>
  <c r="B13" s="1"/>
  <c r="B10"/>
  <c r="B9" s="1"/>
  <c r="B8" s="1"/>
  <c r="B49" i="28"/>
  <c r="B48" s="1"/>
  <c r="B41"/>
  <c r="B40"/>
  <c r="B38"/>
  <c r="B37" s="1"/>
  <c r="B33"/>
  <c r="B32" s="1"/>
  <c r="B30"/>
  <c r="B29" s="1"/>
  <c r="B27"/>
  <c r="B26" s="1"/>
  <c r="D22" i="10"/>
  <c r="D23"/>
  <c r="B25" i="30"/>
  <c r="B12" i="25"/>
  <c r="B16"/>
  <c r="B20"/>
  <c r="B24"/>
  <c r="B28"/>
  <c r="B32"/>
  <c r="B35"/>
  <c r="B38"/>
  <c r="B42"/>
  <c r="B46"/>
  <c r="B49"/>
  <c r="B52"/>
  <c r="B55"/>
  <c r="B57"/>
  <c r="B27" i="46"/>
  <c r="B22"/>
  <c r="B21" s="1"/>
  <c r="B96" i="25"/>
  <c r="B95" s="1"/>
  <c r="B77"/>
  <c r="B65"/>
  <c r="B69"/>
  <c r="B73"/>
  <c r="B81"/>
  <c r="B85"/>
  <c r="B89"/>
  <c r="E28" i="47"/>
  <c r="E27" s="1"/>
  <c r="E38"/>
  <c r="B28"/>
  <c r="E11"/>
  <c r="E10" s="1"/>
  <c r="B11"/>
  <c r="B31" i="46"/>
  <c r="B26"/>
  <c r="D9" i="10"/>
  <c r="D11"/>
  <c r="D12"/>
  <c r="D21"/>
  <c r="D13"/>
  <c r="D14"/>
  <c r="D15"/>
  <c r="D16"/>
  <c r="D17"/>
  <c r="D18"/>
  <c r="D19"/>
  <c r="D20"/>
  <c r="D10" i="19"/>
  <c r="D9" s="1"/>
  <c r="D8" s="1"/>
  <c r="D15"/>
  <c r="D14" s="1"/>
  <c r="D13" s="1"/>
  <c r="D20"/>
  <c r="E35" i="16"/>
  <c r="D45" i="26"/>
  <c r="D16"/>
  <c r="D53" i="17"/>
  <c r="B53"/>
  <c r="B16" i="30"/>
  <c r="B26" s="1"/>
  <c r="B28" s="1"/>
  <c r="D35" i="17"/>
  <c r="D34"/>
  <c r="B35"/>
  <c r="B34" s="1"/>
  <c r="D16"/>
  <c r="D15"/>
  <c r="B16"/>
  <c r="B15" s="1"/>
  <c r="D10"/>
  <c r="D9" s="1"/>
  <c r="B10"/>
  <c r="B9" s="1"/>
  <c r="D19" i="20"/>
  <c r="D18" s="1"/>
  <c r="D17" s="1"/>
  <c r="D16" s="1"/>
  <c r="B18" i="31"/>
  <c r="D13" i="17"/>
  <c r="D12" s="1"/>
  <c r="B13"/>
  <c r="B12" s="1"/>
  <c r="D11" i="20"/>
  <c r="D10" s="1"/>
  <c r="D9" s="1"/>
  <c r="D8" s="1"/>
  <c r="A11"/>
  <c r="A10" s="1"/>
  <c r="A9" s="1"/>
  <c r="A8" s="1"/>
  <c r="B28" i="2"/>
  <c r="B26"/>
  <c r="H127" i="39"/>
  <c r="B44" i="28"/>
  <c r="B27" i="49"/>
  <c r="C8"/>
  <c r="B8" s="1"/>
  <c r="J29"/>
  <c r="I29" s="1"/>
  <c r="H141" i="39" l="1"/>
  <c r="H86"/>
  <c r="I86" s="1"/>
  <c r="D19" i="19"/>
  <c r="D18" s="1"/>
  <c r="D7" s="1"/>
  <c r="F66" i="39"/>
  <c r="B29" i="42"/>
  <c r="B19" i="19"/>
  <c r="B18" s="1"/>
  <c r="B7" s="1"/>
  <c r="H78" i="39"/>
  <c r="I78" s="1"/>
  <c r="H16"/>
  <c r="I16" s="1"/>
  <c r="B10" i="49"/>
  <c r="B12"/>
  <c r="B14"/>
  <c r="B22"/>
  <c r="B25"/>
  <c r="C15"/>
  <c r="B15" s="1"/>
  <c r="H29"/>
  <c r="D51" i="17"/>
  <c r="D52"/>
  <c r="F112" i="39"/>
  <c r="F92"/>
  <c r="F91" s="1"/>
  <c r="I23" i="49"/>
  <c r="B52" i="17"/>
  <c r="B51" s="1"/>
  <c r="D111" i="39"/>
  <c r="D92"/>
  <c r="F85"/>
  <c r="H43"/>
  <c r="I43" s="1"/>
  <c r="D78" i="26"/>
  <c r="D77" s="1"/>
  <c r="D19" i="42"/>
  <c r="B13" i="49"/>
  <c r="D29"/>
  <c r="L29"/>
  <c r="D85" i="39"/>
  <c r="H73"/>
  <c r="I73" s="1"/>
  <c r="H134"/>
  <c r="C23" i="49"/>
  <c r="B23" s="1"/>
  <c r="G29" i="42"/>
  <c r="H126" i="39"/>
  <c r="H31"/>
  <c r="I31" s="1"/>
  <c r="H20"/>
  <c r="I20" s="1"/>
  <c r="H12"/>
  <c r="I12" s="1"/>
  <c r="B26" i="49"/>
  <c r="B24"/>
  <c r="B19"/>
  <c r="E29" i="42"/>
  <c r="D23"/>
  <c r="D8"/>
  <c r="D143" i="39"/>
  <c r="H135"/>
  <c r="F42"/>
  <c r="D98"/>
  <c r="D66"/>
  <c r="H133"/>
  <c r="F136"/>
  <c r="H132"/>
  <c r="H131"/>
  <c r="H67"/>
  <c r="I67" s="1"/>
  <c r="D51"/>
  <c r="D42"/>
  <c r="D30"/>
  <c r="D136"/>
  <c r="H130"/>
  <c r="D9"/>
  <c r="H52"/>
  <c r="I52" s="1"/>
  <c r="F51"/>
  <c r="B64" i="25"/>
  <c r="B63" s="1"/>
  <c r="B11"/>
  <c r="B10" s="1"/>
  <c r="E9" i="47"/>
  <c r="D8" i="10"/>
  <c r="D8" i="43"/>
  <c r="D7" s="1"/>
  <c r="D105" i="26"/>
  <c r="D104" s="1"/>
  <c r="D18" i="17"/>
  <c r="E25" i="16"/>
  <c r="C25"/>
  <c r="E15"/>
  <c r="C15"/>
  <c r="D62" i="26"/>
  <c r="D56" s="1"/>
  <c r="D29"/>
  <c r="D25" s="1"/>
  <c r="D13"/>
  <c r="D9" s="1"/>
  <c r="D7" i="20"/>
  <c r="A7"/>
  <c r="B36" i="28"/>
  <c r="B25"/>
  <c r="B8"/>
  <c r="D38" i="17"/>
  <c r="D37" s="1"/>
  <c r="D8" s="1"/>
  <c r="D7" s="1"/>
  <c r="B38"/>
  <c r="B37" s="1"/>
  <c r="B18"/>
  <c r="B8" s="1"/>
  <c r="B7" s="1"/>
  <c r="B31" i="2"/>
  <c r="B15"/>
  <c r="B10" s="1"/>
  <c r="B25"/>
  <c r="B9" i="1"/>
  <c r="B11" i="46"/>
  <c r="B10" s="1"/>
  <c r="H128" i="39"/>
  <c r="F30"/>
  <c r="H124"/>
  <c r="D129"/>
  <c r="H129" s="1"/>
  <c r="F98"/>
  <c r="H142"/>
  <c r="H140"/>
  <c r="H138"/>
  <c r="F143"/>
  <c r="H139"/>
  <c r="H58"/>
  <c r="I58" s="1"/>
  <c r="H137"/>
  <c r="F9"/>
  <c r="B7" i="20"/>
  <c r="D36" i="28"/>
  <c r="H85" i="39"/>
  <c r="I85" s="1"/>
  <c r="E10" i="16"/>
  <c r="E9" s="1"/>
  <c r="D25" i="28"/>
  <c r="D8"/>
  <c r="F111" i="39"/>
  <c r="H112"/>
  <c r="I112" s="1"/>
  <c r="H92"/>
  <c r="I92" s="1"/>
  <c r="B9" i="46"/>
  <c r="H125" i="39"/>
  <c r="F29" i="49"/>
  <c r="E29"/>
  <c r="D29" i="42" l="1"/>
  <c r="D91" i="39"/>
  <c r="H91" s="1"/>
  <c r="I91" s="1"/>
  <c r="B7" i="28"/>
  <c r="G66" i="39"/>
  <c r="F8"/>
  <c r="G42" s="1"/>
  <c r="H98"/>
  <c r="I98" s="1"/>
  <c r="G98"/>
  <c r="H66"/>
  <c r="I66" s="1"/>
  <c r="H143"/>
  <c r="D50"/>
  <c r="H42"/>
  <c r="I42" s="1"/>
  <c r="H30"/>
  <c r="I30" s="1"/>
  <c r="C29" i="49"/>
  <c r="B29" s="1"/>
  <c r="H9" i="39"/>
  <c r="I9" s="1"/>
  <c r="H136"/>
  <c r="H51"/>
  <c r="I51" s="1"/>
  <c r="D8"/>
  <c r="E11" s="1"/>
  <c r="B9" i="25"/>
  <c r="D14" i="26"/>
  <c r="D10" s="1"/>
  <c r="C10" i="16"/>
  <c r="C9" s="1"/>
  <c r="D8" i="26"/>
  <c r="D7" s="1"/>
  <c r="D12"/>
  <c r="D7" i="28"/>
  <c r="B9" i="2"/>
  <c r="F50" i="39"/>
  <c r="F90" s="1"/>
  <c r="G90" s="1"/>
  <c r="H8"/>
  <c r="I8" s="1"/>
  <c r="E128"/>
  <c r="F117"/>
  <c r="G126"/>
  <c r="H111"/>
  <c r="I111" s="1"/>
  <c r="H50" l="1"/>
  <c r="I50" s="1"/>
  <c r="G50"/>
  <c r="E13"/>
  <c r="E17"/>
  <c r="E21"/>
  <c r="E25"/>
  <c r="E29"/>
  <c r="E33"/>
  <c r="E37"/>
  <c r="E41"/>
  <c r="E45"/>
  <c r="E49"/>
  <c r="E71"/>
  <c r="E76"/>
  <c r="E80"/>
  <c r="E84"/>
  <c r="E95"/>
  <c r="E103"/>
  <c r="E107"/>
  <c r="E115"/>
  <c r="E24"/>
  <c r="E28"/>
  <c r="E32"/>
  <c r="E40"/>
  <c r="E44"/>
  <c r="E48"/>
  <c r="E53"/>
  <c r="E57"/>
  <c r="E61"/>
  <c r="E65"/>
  <c r="E70"/>
  <c r="E75"/>
  <c r="E79"/>
  <c r="E83"/>
  <c r="E89"/>
  <c r="E94"/>
  <c r="E102"/>
  <c r="E110"/>
  <c r="E114"/>
  <c r="E15"/>
  <c r="E19"/>
  <c r="E23"/>
  <c r="E27"/>
  <c r="E35"/>
  <c r="E39"/>
  <c r="E47"/>
  <c r="E64"/>
  <c r="E69"/>
  <c r="E74"/>
  <c r="E82"/>
  <c r="E88"/>
  <c r="E97"/>
  <c r="E105"/>
  <c r="E109"/>
  <c r="E22"/>
  <c r="E34"/>
  <c r="E38"/>
  <c r="E55"/>
  <c r="E59"/>
  <c r="E63"/>
  <c r="E68"/>
  <c r="E72"/>
  <c r="E77"/>
  <c r="E81"/>
  <c r="E87"/>
  <c r="E96"/>
  <c r="E100"/>
  <c r="E104"/>
  <c r="E108"/>
  <c r="E116"/>
  <c r="E36"/>
  <c r="E52"/>
  <c r="E112"/>
  <c r="E62"/>
  <c r="E113"/>
  <c r="E54"/>
  <c r="E14"/>
  <c r="E78"/>
  <c r="E56"/>
  <c r="E60"/>
  <c r="E12"/>
  <c r="E26"/>
  <c r="E86"/>
  <c r="E99"/>
  <c r="E46"/>
  <c r="E101"/>
  <c r="E18"/>
  <c r="E58"/>
  <c r="E10"/>
  <c r="E20"/>
  <c r="E93"/>
  <c r="E43"/>
  <c r="E16"/>
  <c r="E106"/>
  <c r="E31"/>
  <c r="E67"/>
  <c r="E73"/>
  <c r="D117"/>
  <c r="E91"/>
  <c r="E42"/>
  <c r="E92"/>
  <c r="G117"/>
  <c r="G13"/>
  <c r="G17"/>
  <c r="G21"/>
  <c r="G25"/>
  <c r="G29"/>
  <c r="G33"/>
  <c r="G37"/>
  <c r="G41"/>
  <c r="G45"/>
  <c r="G49"/>
  <c r="G53"/>
  <c r="G57"/>
  <c r="G61"/>
  <c r="G65"/>
  <c r="G69"/>
  <c r="G77"/>
  <c r="G81"/>
  <c r="G89"/>
  <c r="G97"/>
  <c r="G105"/>
  <c r="G109"/>
  <c r="G24"/>
  <c r="G28"/>
  <c r="G32"/>
  <c r="G40"/>
  <c r="G44"/>
  <c r="G48"/>
  <c r="G64"/>
  <c r="G68"/>
  <c r="G72"/>
  <c r="G76"/>
  <c r="G80"/>
  <c r="G84"/>
  <c r="G142" s="1"/>
  <c r="G88"/>
  <c r="G96"/>
  <c r="G100"/>
  <c r="G104"/>
  <c r="G108"/>
  <c r="G116"/>
  <c r="G11"/>
  <c r="G15"/>
  <c r="G19"/>
  <c r="G23"/>
  <c r="G27"/>
  <c r="G35"/>
  <c r="G39"/>
  <c r="G47"/>
  <c r="G55"/>
  <c r="G59"/>
  <c r="G63"/>
  <c r="G71"/>
  <c r="G140" s="1"/>
  <c r="G75"/>
  <c r="G79"/>
  <c r="G83"/>
  <c r="G87"/>
  <c r="G95"/>
  <c r="G103"/>
  <c r="G107"/>
  <c r="G115"/>
  <c r="G22"/>
  <c r="G34"/>
  <c r="G38"/>
  <c r="G70"/>
  <c r="G74"/>
  <c r="G82"/>
  <c r="G94"/>
  <c r="G102"/>
  <c r="G110"/>
  <c r="G114"/>
  <c r="G36"/>
  <c r="G73"/>
  <c r="G101"/>
  <c r="G43"/>
  <c r="G106"/>
  <c r="G20"/>
  <c r="G93"/>
  <c r="G62"/>
  <c r="G14"/>
  <c r="G86"/>
  <c r="G31"/>
  <c r="G46"/>
  <c r="G60"/>
  <c r="G26"/>
  <c r="G10"/>
  <c r="G58"/>
  <c r="G52"/>
  <c r="G113"/>
  <c r="G54"/>
  <c r="G56"/>
  <c r="G18"/>
  <c r="G78"/>
  <c r="G12"/>
  <c r="G99"/>
  <c r="G16"/>
  <c r="G67"/>
  <c r="E66"/>
  <c r="E51"/>
  <c r="G85"/>
  <c r="E98"/>
  <c r="G112"/>
  <c r="G91"/>
  <c r="E85"/>
  <c r="G9"/>
  <c r="E111"/>
  <c r="G30"/>
  <c r="E30"/>
  <c r="G92"/>
  <c r="E9"/>
  <c r="G111"/>
  <c r="G51"/>
  <c r="E50"/>
  <c r="G134"/>
  <c r="D90"/>
  <c r="D118" s="1"/>
  <c r="E118" s="1"/>
  <c r="G133"/>
  <c r="E132"/>
  <c r="G128"/>
  <c r="I128" s="1"/>
  <c r="E126"/>
  <c r="I126" s="1"/>
  <c r="E125"/>
  <c r="G125"/>
  <c r="G124"/>
  <c r="E123"/>
  <c r="G123"/>
  <c r="E127"/>
  <c r="E124"/>
  <c r="E137"/>
  <c r="H117"/>
  <c r="I117" s="1"/>
  <c r="E138"/>
  <c r="G137"/>
  <c r="F118"/>
  <c r="G118" s="1"/>
  <c r="E142"/>
  <c r="G141"/>
  <c r="E140"/>
  <c r="G139"/>
  <c r="E139"/>
  <c r="A118"/>
  <c r="B118" s="1"/>
  <c r="E141"/>
  <c r="G138"/>
  <c r="E117" l="1"/>
  <c r="H90"/>
  <c r="I90" s="1"/>
  <c r="E90"/>
  <c r="I124"/>
  <c r="G132"/>
  <c r="I132" s="1"/>
  <c r="E133"/>
  <c r="I133" s="1"/>
  <c r="E131"/>
  <c r="G130"/>
  <c r="G131"/>
  <c r="E135"/>
  <c r="E130"/>
  <c r="I130" s="1"/>
  <c r="G135"/>
  <c r="E134"/>
  <c r="E129"/>
  <c r="I125"/>
  <c r="I123"/>
  <c r="I142"/>
  <c r="G127"/>
  <c r="I127" s="1"/>
  <c r="I141"/>
  <c r="I139"/>
  <c r="H118"/>
  <c r="I118" s="1"/>
  <c r="I138"/>
  <c r="I140"/>
  <c r="G143"/>
  <c r="E143"/>
  <c r="I137"/>
  <c r="I135" l="1"/>
  <c r="I131"/>
  <c r="G136"/>
  <c r="E136"/>
  <c r="I134"/>
  <c r="I143"/>
  <c r="G129"/>
  <c r="I129" s="1"/>
  <c r="I136" l="1"/>
</calcChain>
</file>

<file path=xl/comments1.xml><?xml version="1.0" encoding="utf-8"?>
<comments xmlns="http://schemas.openxmlformats.org/spreadsheetml/2006/main">
  <authors>
    <author>1059</author>
  </authors>
  <commentList>
    <comment ref="C16" authorId="0">
      <text>
        <r>
          <rPr>
            <b/>
            <sz val="9"/>
            <color indexed="81"/>
            <rFont val="新細明體"/>
            <family val="1"/>
            <charset val="136"/>
          </rPr>
          <t>1059:</t>
        </r>
        <r>
          <rPr>
            <sz val="9"/>
            <color indexed="81"/>
            <rFont val="新細明體"/>
            <family val="1"/>
            <charset val="136"/>
          </rPr>
          <t xml:space="preserve">
利息費用應於說明中詳列貸款機關.借款種類及用途.額度.計息本金.利率及計息期間</t>
        </r>
      </text>
    </comment>
  </commentList>
</comments>
</file>

<file path=xl/sharedStrings.xml><?xml version="1.0" encoding="utf-8"?>
<sst xmlns="http://schemas.openxmlformats.org/spreadsheetml/2006/main" count="1974" uniqueCount="1008">
  <si>
    <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職業災害勞工職業重建補助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</si>
  <si>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輔助設施補助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</si>
  <si>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 xml:space="preserve">補助職業災害勞工醫療期間退
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 xml:space="preserve">保自願參加勞保普通事故保險
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者保費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</si>
  <si>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複檢費用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</si>
  <si>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委託鑑定費用</t>
    </r>
    <phoneticPr fontId="20" type="noConversion"/>
  </si>
  <si>
    <t xml:space="preserve">    雜項業務成本(未加保勞工)</t>
    <phoneticPr fontId="2" type="noConversion"/>
  </si>
  <si>
    <t>　水電費</t>
    <phoneticPr fontId="2" type="noConversion"/>
  </si>
  <si>
    <t>　利息</t>
    <phoneticPr fontId="2" type="noConversion"/>
  </si>
  <si>
    <t>　土地稅</t>
    <phoneticPr fontId="2" type="noConversion"/>
  </si>
  <si>
    <t>　房屋稅</t>
    <phoneticPr fontId="2" type="noConversion"/>
  </si>
  <si>
    <t>　規費</t>
    <phoneticPr fontId="2" type="noConversion"/>
  </si>
  <si>
    <t>　其他費用</t>
    <phoneticPr fontId="2" type="noConversion"/>
  </si>
  <si>
    <t>　各項短絀</t>
    <phoneticPr fontId="2" type="noConversion"/>
  </si>
  <si>
    <t>　  收回責任準備</t>
    <phoneticPr fontId="2" type="noConversion"/>
  </si>
  <si>
    <r>
      <t xml:space="preserve">                 </t>
    </r>
    <r>
      <rPr>
        <sz val="12"/>
        <rFont val="標楷體"/>
        <family val="4"/>
        <charset val="136"/>
      </rPr>
      <t>修理保養及保固費</t>
    </r>
    <phoneticPr fontId="2" type="noConversion"/>
  </si>
  <si>
    <r>
      <t xml:space="preserve">                 </t>
    </r>
    <r>
      <rPr>
        <sz val="12"/>
        <rFont val="標楷體"/>
        <family val="4"/>
        <charset val="136"/>
      </rPr>
      <t>保險費</t>
    </r>
    <phoneticPr fontId="2" type="noConversion"/>
  </si>
  <si>
    <t>　  提存責任準備</t>
    <phoneticPr fontId="2" type="noConversion"/>
  </si>
  <si>
    <t>　  呆帳</t>
    <phoneticPr fontId="2" type="noConversion"/>
  </si>
  <si>
    <t>　  雜項業務成本</t>
    <phoneticPr fontId="2" type="noConversion"/>
  </si>
  <si>
    <r>
      <t>5</t>
    </r>
    <r>
      <rPr>
        <sz val="18"/>
        <rFont val="標楷體"/>
        <family val="4"/>
        <charset val="136"/>
      </rPr>
      <t>年來主要營運項目分析表</t>
    </r>
    <phoneticPr fontId="2" type="noConversion"/>
  </si>
  <si>
    <r>
      <t>單位成本
（元）或平
均利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費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率</t>
    </r>
    <phoneticPr fontId="2" type="noConversion"/>
  </si>
  <si>
    <t>上年度預算數</t>
    <phoneticPr fontId="2" type="noConversion"/>
  </si>
  <si>
    <t>前年度決算數</t>
    <phoneticPr fontId="2" type="noConversion"/>
  </si>
  <si>
    <t>各項費用彙計表</t>
    <phoneticPr fontId="2" type="noConversion"/>
  </si>
  <si>
    <t>合計</t>
    <phoneticPr fontId="2" type="noConversion"/>
  </si>
  <si>
    <t>　　保費收入</t>
    <phoneticPr fontId="2" type="noConversion"/>
  </si>
  <si>
    <t xml:space="preserve">  　收回責任準備</t>
    <phoneticPr fontId="2" type="noConversion"/>
  </si>
  <si>
    <t>　　其他補助收入</t>
    <phoneticPr fontId="2" type="noConversion"/>
  </si>
  <si>
    <t>　　雜項業務收入</t>
    <phoneticPr fontId="2" type="noConversion"/>
  </si>
  <si>
    <t>　　融資業務成本</t>
    <phoneticPr fontId="2" type="noConversion"/>
  </si>
  <si>
    <t>　　不動產投資成本</t>
    <phoneticPr fontId="2" type="noConversion"/>
  </si>
  <si>
    <t>　　其他投融資業務成本</t>
    <phoneticPr fontId="2" type="noConversion"/>
  </si>
  <si>
    <t>　　保險給付</t>
    <phoneticPr fontId="2" type="noConversion"/>
  </si>
  <si>
    <t>　　提存責任準備</t>
    <phoneticPr fontId="2" type="noConversion"/>
  </si>
  <si>
    <t>　　呆帳</t>
    <phoneticPr fontId="2" type="noConversion"/>
  </si>
  <si>
    <t>　　雜項業務成本</t>
    <phoneticPr fontId="2" type="noConversion"/>
  </si>
  <si>
    <t>　　利息收入</t>
    <phoneticPr fontId="2" type="noConversion"/>
  </si>
  <si>
    <t>　　收回呆帳</t>
    <phoneticPr fontId="2" type="noConversion"/>
  </si>
  <si>
    <t>　　雜項收入</t>
    <phoneticPr fontId="2" type="noConversion"/>
  </si>
  <si>
    <t>　　雜項費用</t>
    <phoneticPr fontId="2" type="noConversion"/>
  </si>
  <si>
    <t>負債</t>
    <phoneticPr fontId="2" type="noConversion"/>
  </si>
  <si>
    <t>淨值</t>
    <phoneticPr fontId="2" type="noConversion"/>
  </si>
  <si>
    <t>投融資業
務成本</t>
    <phoneticPr fontId="2" type="noConversion"/>
  </si>
  <si>
    <t>保險成本</t>
    <phoneticPr fontId="2" type="noConversion"/>
  </si>
  <si>
    <t>其他業
務成本</t>
    <phoneticPr fontId="2" type="noConversion"/>
  </si>
  <si>
    <t>其他業務
外費用</t>
    <phoneticPr fontId="2" type="noConversion"/>
  </si>
  <si>
    <r>
      <t>台北市南昌路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段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停車場</t>
    </r>
    <r>
      <rPr>
        <sz val="12"/>
        <rFont val="Times New Roman"/>
        <family val="1"/>
      </rPr>
      <t>)</t>
    </r>
    <phoneticPr fontId="20" type="noConversion"/>
  </si>
  <si>
    <r>
      <t>台北市濟南路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段</t>
    </r>
    <r>
      <rPr>
        <sz val="12"/>
        <rFont val="Times New Roman"/>
        <family val="1"/>
      </rPr>
      <t>42</t>
    </r>
    <r>
      <rPr>
        <sz val="12"/>
        <rFont val="標楷體"/>
        <family val="4"/>
        <charset val="136"/>
      </rPr>
      <t>號</t>
    </r>
    <phoneticPr fontId="20" type="noConversion"/>
  </si>
  <si>
    <r>
      <t>台北市興隆路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段</t>
    </r>
    <r>
      <rPr>
        <sz val="12"/>
        <rFont val="Times New Roman"/>
        <family val="1"/>
      </rPr>
      <t>304</t>
    </r>
    <r>
      <rPr>
        <sz val="12"/>
        <rFont val="標楷體"/>
        <family val="4"/>
        <charset val="136"/>
      </rPr>
      <t>巷</t>
    </r>
    <r>
      <rPr>
        <sz val="12"/>
        <rFont val="Times New Roman"/>
        <family val="1"/>
      </rPr>
      <t>27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27-1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33</t>
    </r>
    <r>
      <rPr>
        <sz val="12"/>
        <rFont val="標楷體"/>
        <family val="4"/>
        <charset val="136"/>
      </rPr>
      <t>號</t>
    </r>
    <phoneticPr fontId="20" type="noConversion"/>
  </si>
  <si>
    <r>
      <t>宜蘭市和睦路</t>
    </r>
    <r>
      <rPr>
        <sz val="12"/>
        <rFont val="Times New Roman"/>
        <family val="1"/>
      </rPr>
      <t>1-10</t>
    </r>
    <r>
      <rPr>
        <sz val="12"/>
        <rFont val="標楷體"/>
        <family val="4"/>
        <charset val="136"/>
      </rPr>
      <t>號</t>
    </r>
    <phoneticPr fontId="20" type="noConversion"/>
  </si>
  <si>
    <r>
      <t>澎湖縣馬公市三民路</t>
    </r>
    <r>
      <rPr>
        <sz val="12"/>
        <rFont val="Times New Roman"/>
        <family val="1"/>
      </rPr>
      <t>36</t>
    </r>
    <r>
      <rPr>
        <sz val="12"/>
        <rFont val="標楷體"/>
        <family val="4"/>
        <charset val="136"/>
      </rPr>
      <t>號</t>
    </r>
    <phoneticPr fontId="20" type="noConversion"/>
  </si>
  <si>
    <r>
      <t>花蓮市自由街</t>
    </r>
    <r>
      <rPr>
        <sz val="12"/>
        <rFont val="Times New Roman"/>
        <family val="1"/>
      </rPr>
      <t>140</t>
    </r>
    <r>
      <rPr>
        <sz val="12"/>
        <rFont val="標楷體"/>
        <family val="4"/>
        <charset val="136"/>
      </rPr>
      <t>號</t>
    </r>
    <phoneticPr fontId="20" type="noConversion"/>
  </si>
  <si>
    <r>
      <t>台北市羅斯福路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段</t>
    </r>
    <r>
      <rPr>
        <sz val="12"/>
        <rFont val="Times New Roman"/>
        <family val="1"/>
      </rPr>
      <t>17</t>
    </r>
    <r>
      <rPr>
        <sz val="12"/>
        <rFont val="標楷體"/>
        <family val="4"/>
        <charset val="136"/>
      </rPr>
      <t>巷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6-1</t>
    </r>
    <r>
      <rPr>
        <sz val="12"/>
        <rFont val="標楷體"/>
        <family val="4"/>
        <charset val="136"/>
      </rPr>
      <t>號</t>
    </r>
    <phoneticPr fontId="20" type="noConversion"/>
  </si>
  <si>
    <r>
      <t>台北市泰順街</t>
    </r>
    <r>
      <rPr>
        <sz val="12"/>
        <rFont val="Times New Roman"/>
        <family val="1"/>
      </rPr>
      <t>16</t>
    </r>
    <r>
      <rPr>
        <sz val="12"/>
        <rFont val="標楷體"/>
        <family val="4"/>
        <charset val="136"/>
      </rPr>
      <t>巷</t>
    </r>
    <r>
      <rPr>
        <sz val="12"/>
        <rFont val="Times New Roman"/>
        <family val="1"/>
      </rPr>
      <t>32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32-1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32-2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32-3</t>
    </r>
    <r>
      <rPr>
        <sz val="12"/>
        <rFont val="標楷體"/>
        <family val="4"/>
        <charset val="136"/>
      </rPr>
      <t>號</t>
    </r>
    <phoneticPr fontId="20" type="noConversion"/>
  </si>
  <si>
    <r>
      <t>台北市杭州南路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段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巷</t>
    </r>
    <r>
      <rPr>
        <sz val="12"/>
        <rFont val="Times New Roman"/>
        <family val="1"/>
      </rPr>
      <t>13-1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13-2</t>
    </r>
    <r>
      <rPr>
        <sz val="12"/>
        <rFont val="標楷體"/>
        <family val="4"/>
        <charset val="136"/>
      </rPr>
      <t>號</t>
    </r>
    <phoneticPr fontId="20" type="noConversion"/>
  </si>
  <si>
    <r>
      <t>台北市四維路</t>
    </r>
    <r>
      <rPr>
        <sz val="12"/>
        <rFont val="Times New Roman"/>
        <family val="1"/>
      </rPr>
      <t>208</t>
    </r>
    <r>
      <rPr>
        <sz val="12"/>
        <rFont val="標楷體"/>
        <family val="4"/>
        <charset val="136"/>
      </rPr>
      <t>巷</t>
    </r>
    <r>
      <rPr>
        <sz val="12"/>
        <rFont val="Times New Roman"/>
        <family val="1"/>
      </rPr>
      <t>6-2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6-3</t>
    </r>
    <r>
      <rPr>
        <sz val="12"/>
        <rFont val="標楷體"/>
        <family val="4"/>
        <charset val="136"/>
      </rPr>
      <t>號</t>
    </r>
    <phoneticPr fontId="20" type="noConversion"/>
  </si>
  <si>
    <r>
      <t>台北市中山區正義段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小段</t>
    </r>
    <r>
      <rPr>
        <sz val="12"/>
        <rFont val="Times New Roman"/>
        <family val="1"/>
      </rPr>
      <t>217</t>
    </r>
    <r>
      <rPr>
        <sz val="12"/>
        <rFont val="標楷體"/>
        <family val="4"/>
        <charset val="136"/>
      </rPr>
      <t>地號</t>
    </r>
    <phoneticPr fontId="20" type="noConversion"/>
  </si>
  <si>
    <t>雜項業務成本分析表─職業災害勞工保護</t>
    <phoneticPr fontId="2" type="noConversion"/>
  </si>
  <si>
    <t>業務外收入</t>
    <phoneticPr fontId="2" type="noConversion"/>
  </si>
  <si>
    <t>係預估呆帳收回。</t>
    <phoneticPr fontId="2" type="noConversion"/>
  </si>
  <si>
    <t>公積</t>
    <phoneticPr fontId="2" type="noConversion"/>
  </si>
  <si>
    <t>　資本公積</t>
    <phoneticPr fontId="2" type="noConversion"/>
  </si>
  <si>
    <t>前年度</t>
  </si>
  <si>
    <t>上年度</t>
  </si>
  <si>
    <t>科　　　　　　目</t>
  </si>
  <si>
    <t>決算數</t>
  </si>
  <si>
    <t>預算數</t>
  </si>
  <si>
    <t>服務費用</t>
  </si>
  <si>
    <t>本年度預算數</t>
  </si>
  <si>
    <r>
      <t>年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度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目</t>
    </r>
  </si>
  <si>
    <t>保險給付分析表</t>
    <phoneticPr fontId="2" type="noConversion"/>
  </si>
  <si>
    <t>說明</t>
  </si>
  <si>
    <t>科目及業務項目</t>
    <phoneticPr fontId="2" type="noConversion"/>
  </si>
  <si>
    <t>預算數</t>
    <phoneticPr fontId="2" type="noConversion"/>
  </si>
  <si>
    <t>其他業務收入明細表</t>
    <phoneticPr fontId="2" type="noConversion"/>
  </si>
  <si>
    <t>其他業務收入</t>
    <phoneticPr fontId="2" type="noConversion"/>
  </si>
  <si>
    <t>科目及業務項目</t>
    <phoneticPr fontId="2" type="noConversion"/>
  </si>
  <si>
    <t>預算數</t>
    <phoneticPr fontId="2" type="noConversion"/>
  </si>
  <si>
    <t>投融資業務成本說明</t>
    <phoneticPr fontId="2" type="noConversion"/>
  </si>
  <si>
    <r>
      <t>科</t>
    </r>
    <r>
      <rPr>
        <sz val="14"/>
        <rFont val="Times New Roman"/>
        <family val="1"/>
      </rPr>
      <t xml:space="preserve">  </t>
    </r>
    <r>
      <rPr>
        <sz val="14"/>
        <rFont val="標楷體"/>
        <family val="4"/>
        <charset val="136"/>
      </rPr>
      <t>目</t>
    </r>
    <phoneticPr fontId="2" type="noConversion"/>
  </si>
  <si>
    <r>
      <t>說</t>
    </r>
    <r>
      <rPr>
        <sz val="14"/>
        <rFont val="Times New Roman"/>
        <family val="1"/>
      </rPr>
      <t xml:space="preserve">   </t>
    </r>
    <r>
      <rPr>
        <sz val="14"/>
        <rFont val="標楷體"/>
        <family val="4"/>
        <charset val="136"/>
      </rPr>
      <t>明</t>
    </r>
    <phoneticPr fontId="2" type="noConversion"/>
  </si>
  <si>
    <t>投融資業務成本</t>
    <phoneticPr fontId="2" type="noConversion"/>
  </si>
  <si>
    <t>單位</t>
  </si>
  <si>
    <t>保險收入</t>
  </si>
  <si>
    <t xml:space="preserve">  農民健康保險</t>
    <phoneticPr fontId="2" type="noConversion"/>
  </si>
  <si>
    <t>保險成本說明</t>
    <phoneticPr fontId="2" type="noConversion"/>
  </si>
  <si>
    <t>其他業務成本說明</t>
    <phoneticPr fontId="2" type="noConversion"/>
  </si>
  <si>
    <t>其他業務成本</t>
    <phoneticPr fontId="2" type="noConversion"/>
  </si>
  <si>
    <t>業務外費用說明</t>
    <phoneticPr fontId="2" type="noConversion"/>
  </si>
  <si>
    <t>投資金額</t>
    <phoneticPr fontId="20" type="noConversion"/>
  </si>
  <si>
    <t>合計</t>
    <phoneticPr fontId="20" type="noConversion"/>
  </si>
  <si>
    <t>不動產投資收入分析表</t>
    <phoneticPr fontId="2" type="noConversion"/>
  </si>
  <si>
    <t>投資名稱</t>
    <phoneticPr fontId="2" type="noConversion"/>
  </si>
  <si>
    <r>
      <t>本年度</t>
    </r>
    <r>
      <rPr>
        <sz val="12"/>
        <rFont val="Times New Roman"/>
        <family val="1"/>
      </rPr>
      <t xml:space="preserve">
</t>
    </r>
    <r>
      <rPr>
        <sz val="12"/>
        <rFont val="標楷體"/>
        <family val="4"/>
        <charset val="136"/>
      </rPr>
      <t>收入</t>
    </r>
    <phoneticPr fontId="20" type="noConversion"/>
  </si>
  <si>
    <t>　　業務活動之淨現金流入（流出－）</t>
    <phoneticPr fontId="2" type="noConversion"/>
  </si>
  <si>
    <t>　　投資活動之淨現金流入（流出－）</t>
    <phoneticPr fontId="2" type="noConversion"/>
  </si>
  <si>
    <t>　　融資活動之淨現金流入（流出－）</t>
    <phoneticPr fontId="2" type="noConversion"/>
  </si>
  <si>
    <t>本年度擬
投資金額</t>
    <phoneticPr fontId="20" type="noConversion"/>
  </si>
  <si>
    <r>
      <t>以前年度</t>
    </r>
    <r>
      <rPr>
        <sz val="12"/>
        <rFont val="Times New Roman"/>
        <family val="1"/>
      </rPr>
      <t xml:space="preserve">
</t>
    </r>
    <r>
      <rPr>
        <sz val="12"/>
        <rFont val="標楷體"/>
        <family val="4"/>
        <charset val="136"/>
      </rPr>
      <t>已投資額</t>
    </r>
    <phoneticPr fontId="20" type="noConversion"/>
  </si>
  <si>
    <t xml:space="preserve">  保險給付</t>
    <phoneticPr fontId="2" type="noConversion"/>
  </si>
  <si>
    <t>　  勞工保險</t>
    <phoneticPr fontId="2" type="noConversion"/>
  </si>
  <si>
    <t>　  就業保險</t>
    <phoneticPr fontId="2" type="noConversion"/>
  </si>
  <si>
    <t>　  農民健康保險</t>
    <phoneticPr fontId="2" type="noConversion"/>
  </si>
  <si>
    <t>業務外收入明細表</t>
    <phoneticPr fontId="2" type="noConversion"/>
  </si>
  <si>
    <t>數量</t>
    <phoneticPr fontId="2" type="noConversion"/>
  </si>
  <si>
    <t>1.</t>
    <phoneticPr fontId="2" type="noConversion"/>
  </si>
  <si>
    <t>2.</t>
    <phoneticPr fontId="2" type="noConversion"/>
  </si>
  <si>
    <t>金額</t>
    <phoneticPr fontId="2" type="noConversion"/>
  </si>
  <si>
    <t>投融資業務收入明細表</t>
    <phoneticPr fontId="2" type="noConversion"/>
  </si>
  <si>
    <t>預 算 數</t>
    <phoneticPr fontId="2" type="noConversion"/>
  </si>
  <si>
    <r>
      <t>數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 xml:space="preserve">量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業務量</t>
    </r>
    <r>
      <rPr>
        <sz val="12"/>
        <rFont val="Times New Roman"/>
        <family val="1"/>
      </rPr>
      <t>)</t>
    </r>
    <phoneticPr fontId="2" type="noConversion"/>
  </si>
  <si>
    <r>
      <t>利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費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率</t>
    </r>
    <phoneticPr fontId="2" type="noConversion"/>
  </si>
  <si>
    <t>金   額</t>
    <phoneticPr fontId="2" type="noConversion"/>
  </si>
  <si>
    <t>年</t>
    <phoneticPr fontId="2" type="noConversion"/>
  </si>
  <si>
    <t>前年度決算數</t>
  </si>
  <si>
    <t>上年度預算數</t>
  </si>
  <si>
    <t>科目及業務計畫項目</t>
  </si>
  <si>
    <t>投融資業務成本明細表</t>
    <phoneticPr fontId="2" type="noConversion"/>
  </si>
  <si>
    <t>　　</t>
  </si>
  <si>
    <t>　  融資業務收入</t>
    <phoneticPr fontId="2" type="noConversion"/>
  </si>
  <si>
    <t>　  不動產投資收入</t>
    <phoneticPr fontId="2" type="noConversion"/>
  </si>
  <si>
    <t>　  出售證券收入</t>
    <phoneticPr fontId="2" type="noConversion"/>
  </si>
  <si>
    <t xml:space="preserve">  　存款利息收入</t>
    <phoneticPr fontId="2" type="noConversion"/>
  </si>
  <si>
    <t xml:space="preserve">  　其他投融資業務收入</t>
    <phoneticPr fontId="2" type="noConversion"/>
  </si>
  <si>
    <t>　  存款利息收入</t>
    <phoneticPr fontId="2" type="noConversion"/>
  </si>
  <si>
    <t>年</t>
    <phoneticPr fontId="2" type="noConversion"/>
  </si>
  <si>
    <t>　  其他投融資業務收入</t>
    <phoneticPr fontId="2" type="noConversion"/>
  </si>
  <si>
    <t xml:space="preserve">  　保費收入</t>
    <phoneticPr fontId="2" type="noConversion"/>
  </si>
  <si>
    <t>　  事業投資成本</t>
    <phoneticPr fontId="2" type="noConversion"/>
  </si>
  <si>
    <t>　　   服務費用</t>
    <phoneticPr fontId="2" type="noConversion"/>
  </si>
  <si>
    <t>　　  　 一般服務費</t>
    <phoneticPr fontId="2" type="noConversion"/>
  </si>
  <si>
    <t>　  其他投融資業務成本</t>
    <phoneticPr fontId="2" type="noConversion"/>
  </si>
  <si>
    <t>　  保險給付</t>
    <phoneticPr fontId="2" type="noConversion"/>
  </si>
  <si>
    <t>其他業務成本明細表</t>
    <phoneticPr fontId="2" type="noConversion"/>
  </si>
  <si>
    <t>其他業務成本</t>
    <phoneticPr fontId="2" type="noConversion"/>
  </si>
  <si>
    <t xml:space="preserve">    雜項業務成本</t>
    <phoneticPr fontId="2" type="noConversion"/>
  </si>
  <si>
    <t>　  雜項業務成本</t>
    <phoneticPr fontId="2" type="noConversion"/>
  </si>
  <si>
    <r>
      <t>　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>其他</t>
    </r>
    <phoneticPr fontId="2" type="noConversion"/>
  </si>
  <si>
    <r>
      <t>　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其他費用</t>
    </r>
    <phoneticPr fontId="2" type="noConversion"/>
  </si>
  <si>
    <r>
      <t>　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>租金與利息</t>
    </r>
    <phoneticPr fontId="2" type="noConversion"/>
  </si>
  <si>
    <r>
      <t>　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利息</t>
    </r>
    <phoneticPr fontId="2" type="noConversion"/>
  </si>
  <si>
    <t>說　　　明</t>
  </si>
  <si>
    <t>金　額</t>
  </si>
  <si>
    <t>％</t>
  </si>
  <si>
    <t>-</t>
  </si>
  <si>
    <t>賸餘之部</t>
  </si>
  <si>
    <t>未分配賸餘</t>
  </si>
  <si>
    <t xml:space="preserve"> </t>
  </si>
  <si>
    <t>餘絀撥補預計表</t>
    <phoneticPr fontId="2" type="noConversion"/>
  </si>
  <si>
    <t>項目</t>
    <phoneticPr fontId="2" type="noConversion"/>
  </si>
  <si>
    <t>　本期賸餘</t>
    <phoneticPr fontId="2" type="noConversion"/>
  </si>
  <si>
    <r>
      <t>　</t>
    </r>
    <r>
      <rPr>
        <sz val="12"/>
        <rFont val="Times New Roman"/>
        <family val="1"/>
      </rPr>
      <t xml:space="preserve"> </t>
    </r>
  </si>
  <si>
    <t>　  提存責任準備</t>
    <phoneticPr fontId="2" type="noConversion"/>
  </si>
  <si>
    <t>　  呆帳</t>
    <phoneticPr fontId="2" type="noConversion"/>
  </si>
  <si>
    <t>保險成本明細表</t>
    <phoneticPr fontId="2" type="noConversion"/>
  </si>
  <si>
    <t>保險成本</t>
    <phoneticPr fontId="2" type="noConversion"/>
  </si>
  <si>
    <t>預計平衡表</t>
    <phoneticPr fontId="2" type="noConversion"/>
  </si>
  <si>
    <t>科目</t>
    <phoneticPr fontId="2" type="noConversion"/>
  </si>
  <si>
    <r>
      <t>比較增減</t>
    </r>
    <r>
      <rPr>
        <sz val="12"/>
        <rFont val="Times New Roman"/>
        <family val="1"/>
      </rPr>
      <t>(-)</t>
    </r>
    <phoneticPr fontId="2" type="noConversion"/>
  </si>
  <si>
    <t>流動資產</t>
    <phoneticPr fontId="2" type="noConversion"/>
  </si>
  <si>
    <r>
      <t>　</t>
    </r>
    <r>
      <rPr>
        <sz val="12"/>
        <rFont val="標楷體"/>
        <family val="4"/>
        <charset val="136"/>
      </rPr>
      <t>現金</t>
    </r>
    <phoneticPr fontId="2" type="noConversion"/>
  </si>
  <si>
    <t>　流動金融資產</t>
    <phoneticPr fontId="2" type="noConversion"/>
  </si>
  <si>
    <t>　應收款項</t>
    <phoneticPr fontId="2" type="noConversion"/>
  </si>
  <si>
    <t>　預付款項</t>
    <phoneticPr fontId="2" type="noConversion"/>
  </si>
  <si>
    <t>　短期貸墊款</t>
    <phoneticPr fontId="2" type="noConversion"/>
  </si>
  <si>
    <t>投資、長期應收款、貸墊款及準備金</t>
    <phoneticPr fontId="2" type="noConversion"/>
  </si>
  <si>
    <t>　長期投資</t>
    <phoneticPr fontId="2" type="noConversion"/>
  </si>
  <si>
    <t>　長期貸款</t>
    <phoneticPr fontId="2" type="noConversion"/>
  </si>
  <si>
    <t>其他資產</t>
    <phoneticPr fontId="2" type="noConversion"/>
  </si>
  <si>
    <t>　非業務資產</t>
    <phoneticPr fontId="2" type="noConversion"/>
  </si>
  <si>
    <t>　什項資產</t>
    <phoneticPr fontId="2" type="noConversion"/>
  </si>
  <si>
    <t>合計</t>
    <phoneticPr fontId="2" type="noConversion"/>
  </si>
  <si>
    <t>流動負債</t>
    <phoneticPr fontId="2" type="noConversion"/>
  </si>
  <si>
    <t>　短期債務</t>
    <phoneticPr fontId="2" type="noConversion"/>
  </si>
  <si>
    <t>　應付款項</t>
    <phoneticPr fontId="2" type="noConversion"/>
  </si>
  <si>
    <t>　預收款項</t>
    <phoneticPr fontId="2" type="noConversion"/>
  </si>
  <si>
    <t>　流動金融負債</t>
    <phoneticPr fontId="2" type="noConversion"/>
  </si>
  <si>
    <t>其他負債</t>
    <phoneticPr fontId="2" type="noConversion"/>
  </si>
  <si>
    <t>　負債準備</t>
    <phoneticPr fontId="2" type="noConversion"/>
  </si>
  <si>
    <t>　什項負債</t>
    <phoneticPr fontId="2" type="noConversion"/>
  </si>
  <si>
    <t>基金</t>
    <phoneticPr fontId="2" type="noConversion"/>
  </si>
  <si>
    <t>　基金</t>
    <phoneticPr fontId="2" type="noConversion"/>
  </si>
  <si>
    <t>累積餘絀(-)</t>
    <phoneticPr fontId="2" type="noConversion"/>
  </si>
  <si>
    <t>　累積賸餘</t>
    <phoneticPr fontId="2" type="noConversion"/>
  </si>
  <si>
    <t>業務活動之現金流量</t>
  </si>
  <si>
    <t>千元</t>
    <phoneticPr fontId="2" type="noConversion"/>
  </si>
  <si>
    <t>　　</t>
    <phoneticPr fontId="2" type="noConversion"/>
  </si>
  <si>
    <t>投資活動之現金流量</t>
    <phoneticPr fontId="2" type="noConversion"/>
  </si>
  <si>
    <t>係增加流動金融資產。</t>
    <phoneticPr fontId="2" type="noConversion"/>
  </si>
  <si>
    <t>　增加投資、長期應收款、貸墊款及準備金</t>
    <phoneticPr fontId="2" type="noConversion"/>
  </si>
  <si>
    <t>融資活動之現金流量</t>
  </si>
  <si>
    <t>現金及約當現金之淨增（淨減－）</t>
  </si>
  <si>
    <t>期初現金及約當現金</t>
  </si>
  <si>
    <t>期末現金及約當現金</t>
  </si>
  <si>
    <t>現金流量預計表</t>
    <phoneticPr fontId="2" type="noConversion"/>
  </si>
  <si>
    <t>項目</t>
    <phoneticPr fontId="2" type="noConversion"/>
  </si>
  <si>
    <t>　本期賸餘（短絀－）</t>
    <phoneticPr fontId="2" type="noConversion"/>
  </si>
  <si>
    <t>　調整非現金項目</t>
    <phoneticPr fontId="2" type="noConversion"/>
  </si>
  <si>
    <t>　增加流動金融資產及短期貸墊款</t>
    <phoneticPr fontId="2" type="noConversion"/>
  </si>
  <si>
    <t>基金數額增減明細表</t>
    <phoneticPr fontId="2" type="noConversion"/>
  </si>
  <si>
    <t>說明</t>
    <phoneticPr fontId="2" type="noConversion"/>
  </si>
  <si>
    <t>期初基金數額</t>
    <phoneticPr fontId="2" type="noConversion"/>
  </si>
  <si>
    <t>　加：</t>
    <phoneticPr fontId="2" type="noConversion"/>
  </si>
  <si>
    <t>　　以前年度公積撥充</t>
    <phoneticPr fontId="2" type="noConversion"/>
  </si>
  <si>
    <t>-</t>
    <phoneticPr fontId="2" type="noConversion"/>
  </si>
  <si>
    <t>　　賸餘撥充</t>
    <phoneticPr fontId="2" type="noConversion"/>
  </si>
  <si>
    <t>　　以代管國有財產撥充</t>
    <phoneticPr fontId="2" type="noConversion"/>
  </si>
  <si>
    <t>　　國庫增撥數</t>
    <phoneticPr fontId="2" type="noConversion"/>
  </si>
  <si>
    <t>　　其他</t>
    <phoneticPr fontId="2" type="noConversion"/>
  </si>
  <si>
    <t>　減：</t>
    <phoneticPr fontId="2" type="noConversion"/>
  </si>
  <si>
    <t>　　填補短絀</t>
    <phoneticPr fontId="2" type="noConversion"/>
  </si>
  <si>
    <t>　　解繳國庫</t>
    <phoneticPr fontId="2" type="noConversion"/>
  </si>
  <si>
    <r>
      <t>全年事故率</t>
    </r>
    <r>
      <rPr>
        <sz val="11"/>
        <rFont val="Times New Roman"/>
        <family val="1"/>
      </rPr>
      <t>0.06</t>
    </r>
    <r>
      <rPr>
        <sz val="11"/>
        <rFont val="標楷體"/>
        <family val="4"/>
        <charset val="136"/>
      </rPr>
      <t>%</t>
    </r>
    <r>
      <rPr>
        <b/>
        <sz val="6"/>
        <rFont val="標楷體"/>
        <family val="4"/>
        <charset val="136"/>
      </rPr>
      <t>0</t>
    </r>
    <r>
      <rPr>
        <sz val="11"/>
        <rFont val="標楷體"/>
        <family val="4"/>
        <charset val="136"/>
      </rPr>
      <t>。</t>
    </r>
    <phoneticPr fontId="20" type="noConversion"/>
  </si>
  <si>
    <r>
      <t>104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日
預計數</t>
    </r>
    <phoneticPr fontId="2" type="noConversion"/>
  </si>
  <si>
    <r>
      <t>全年預估</t>
    </r>
    <r>
      <rPr>
        <sz val="11"/>
        <rFont val="Times New Roman"/>
        <family val="1"/>
      </rPr>
      <t>180</t>
    </r>
    <r>
      <rPr>
        <sz val="11"/>
        <rFont val="標楷體"/>
        <family val="4"/>
        <charset val="136"/>
      </rPr>
      <t>件。</t>
    </r>
    <phoneticPr fontId="20" type="noConversion"/>
  </si>
  <si>
    <r>
      <t>101</t>
    </r>
    <r>
      <rPr>
        <b/>
        <sz val="12"/>
        <rFont val="標楷體"/>
        <family val="4"/>
        <charset val="136"/>
      </rPr>
      <t>年度決算數</t>
    </r>
    <phoneticPr fontId="2" type="noConversion"/>
  </si>
  <si>
    <t>期末基金數額</t>
    <phoneticPr fontId="2" type="noConversion"/>
  </si>
  <si>
    <t>科　　　目</t>
  </si>
  <si>
    <t>業務收入</t>
  </si>
  <si>
    <t>本期賸餘(短絀－)</t>
  </si>
  <si>
    <r>
      <t>比較增減</t>
    </r>
    <r>
      <rPr>
        <sz val="11"/>
        <rFont val="Times New Roman"/>
        <family val="1"/>
      </rPr>
      <t>(-)</t>
    </r>
  </si>
  <si>
    <t>買賣股票、受益憑證等之利益。</t>
    <phoneticPr fontId="2" type="noConversion"/>
  </si>
  <si>
    <t>2.</t>
    <phoneticPr fontId="2" type="noConversion"/>
  </si>
  <si>
    <r>
      <t>勞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工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保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險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局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作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業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基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金</t>
    </r>
    <phoneticPr fontId="2" type="noConversion"/>
  </si>
  <si>
    <t>一、</t>
    <phoneticPr fontId="2" type="noConversion"/>
  </si>
  <si>
    <t>（二）</t>
  </si>
  <si>
    <t>（三）</t>
  </si>
  <si>
    <t>二、</t>
  </si>
  <si>
    <t>三、</t>
  </si>
  <si>
    <t>收支預計表說明</t>
    <phoneticPr fontId="2" type="noConversion"/>
  </si>
  <si>
    <t>（一）</t>
    <phoneticPr fontId="2" type="noConversion"/>
  </si>
  <si>
    <t>投資國外固定收益商品
。</t>
    <phoneticPr fontId="2" type="noConversion"/>
  </si>
  <si>
    <t>投資商業票券。</t>
    <phoneticPr fontId="2" type="noConversion"/>
  </si>
  <si>
    <t>投資公債、庫券、公司債及金融債券。</t>
    <phoneticPr fontId="2" type="noConversion"/>
  </si>
  <si>
    <r>
      <t>勞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工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保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險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局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作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業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基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金</t>
    </r>
    <phoneticPr fontId="2" type="noConversion"/>
  </si>
  <si>
    <t>　  提存責任準備(未加保勞工)</t>
    <phoneticPr fontId="2" type="noConversion"/>
  </si>
  <si>
    <r>
      <t>勞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工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保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險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局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作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業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基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金</t>
    </r>
    <phoneticPr fontId="2" type="noConversion"/>
  </si>
  <si>
    <r>
      <t>勞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工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保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險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局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作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業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基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金</t>
    </r>
    <phoneticPr fontId="2" type="noConversion"/>
  </si>
  <si>
    <r>
      <t>1.</t>
    </r>
    <r>
      <rPr>
        <sz val="12"/>
        <rFont val="標楷體"/>
        <family val="4"/>
        <charset val="136"/>
      </rPr>
      <t>提存呆帳</t>
    </r>
    <r>
      <rPr>
        <sz val="12"/>
        <rFont val="Times New Roman"/>
        <family val="1"/>
      </rPr>
      <t/>
    </r>
    <phoneticPr fontId="2" type="noConversion"/>
  </si>
  <si>
    <t xml:space="preserve">    不動產投資成本(普通事故)</t>
    <phoneticPr fontId="2" type="noConversion"/>
  </si>
  <si>
    <t xml:space="preserve">  　融資業務成本(普通事故)</t>
    <phoneticPr fontId="2" type="noConversion"/>
  </si>
  <si>
    <t>　  兌換短絀(普通事故)</t>
    <phoneticPr fontId="2" type="noConversion"/>
  </si>
  <si>
    <t>　  出售證券成本(普通事故)</t>
    <phoneticPr fontId="2" type="noConversion"/>
  </si>
  <si>
    <t xml:space="preserve">  勞工保險</t>
    <phoneticPr fontId="2" type="noConversion"/>
  </si>
  <si>
    <t xml:space="preserve">  就業保險</t>
    <phoneticPr fontId="2" type="noConversion"/>
  </si>
  <si>
    <t>淨值</t>
    <phoneticPr fontId="2" type="noConversion"/>
  </si>
  <si>
    <t>資產</t>
    <phoneticPr fontId="2" type="noConversion"/>
  </si>
  <si>
    <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普通事故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</si>
  <si>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職業災害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</si>
  <si>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普通事故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</si>
  <si>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職業災害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</si>
  <si>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生育給付</t>
    </r>
    <phoneticPr fontId="20" type="noConversion"/>
  </si>
  <si>
    <r>
      <t>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普通事故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</si>
  <si>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傷病給付</t>
    </r>
    <phoneticPr fontId="20" type="noConversion"/>
  </si>
  <si>
    <r>
      <t>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職業災害</t>
    </r>
    <phoneticPr fontId="20" type="noConversion"/>
  </si>
  <si>
    <r>
      <t>　　　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一般勞工</t>
    </r>
    <phoneticPr fontId="20" type="noConversion"/>
  </si>
  <si>
    <r>
      <t>　　　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已領老年給付勞工</t>
    </r>
    <phoneticPr fontId="20" type="noConversion"/>
  </si>
  <si>
    <r>
      <t>　　　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一次金</t>
    </r>
    <phoneticPr fontId="20" type="noConversion"/>
  </si>
  <si>
    <r>
      <t>　　　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一次金</t>
    </r>
    <phoneticPr fontId="20" type="noConversion"/>
  </si>
  <si>
    <r>
      <t>　　　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年金</t>
    </r>
    <phoneticPr fontId="20" type="noConversion"/>
  </si>
  <si>
    <t>依照「失業被保險人及其眷屬全民健康保險保險費補助辦法」，被保險人及其非自願離職退保當時，隨同被保險人參加全民健康保險之眷屬，於被保險人依就業保險法請領失業給付或職業訓練生活津貼期間，按月補助其參加全民健康保險自付部分之保險費。</t>
    <phoneticPr fontId="20" type="noConversion"/>
  </si>
  <si>
    <r>
      <t>全年預估</t>
    </r>
    <r>
      <rPr>
        <sz val="11"/>
        <rFont val="Times New Roman"/>
        <family val="1"/>
      </rPr>
      <t>12</t>
    </r>
    <r>
      <rPr>
        <sz val="11"/>
        <rFont val="標楷體"/>
        <family val="4"/>
        <charset val="136"/>
      </rPr>
      <t>人次。</t>
    </r>
    <phoneticPr fontId="20" type="noConversion"/>
  </si>
  <si>
    <r>
      <t>全年預估</t>
    </r>
    <r>
      <rPr>
        <sz val="11"/>
        <rFont val="Times New Roman"/>
        <family val="1"/>
      </rPr>
      <t>72</t>
    </r>
    <r>
      <rPr>
        <sz val="11"/>
        <rFont val="標楷體"/>
        <family val="4"/>
        <charset val="136"/>
      </rPr>
      <t>人次。</t>
    </r>
    <phoneticPr fontId="20" type="noConversion"/>
  </si>
  <si>
    <r>
      <t>全年預估</t>
    </r>
    <r>
      <rPr>
        <sz val="11"/>
        <rFont val="Times New Roman"/>
        <family val="1"/>
      </rPr>
      <t>12</t>
    </r>
    <r>
      <rPr>
        <sz val="11"/>
        <rFont val="標楷體"/>
        <family val="4"/>
        <charset val="136"/>
      </rPr>
      <t>人次。</t>
    </r>
    <phoneticPr fontId="20" type="noConversion"/>
  </si>
  <si>
    <r>
      <t>全年預估推動</t>
    </r>
    <r>
      <rPr>
        <sz val="11"/>
        <rFont val="Times New Roman"/>
        <family val="1"/>
      </rPr>
      <t>4</t>
    </r>
    <r>
      <rPr>
        <sz val="11"/>
        <rFont val="標楷體"/>
        <family val="4"/>
        <charset val="136"/>
      </rPr>
      <t>項計畫案。</t>
    </r>
    <phoneticPr fontId="20" type="noConversion"/>
  </si>
  <si>
    <t>依照職業災害預防補助辦法公告受理申請及補助。</t>
    <phoneticPr fontId="20" type="noConversion"/>
  </si>
  <si>
    <r>
      <t>全年預估</t>
    </r>
    <r>
      <rPr>
        <sz val="11"/>
        <rFont val="Times New Roman"/>
        <family val="1"/>
      </rPr>
      <t>5</t>
    </r>
    <r>
      <rPr>
        <sz val="11"/>
        <rFont val="標楷體"/>
        <family val="4"/>
        <charset val="136"/>
      </rPr>
      <t>件。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</si>
  <si>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生育給付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</si>
  <si>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失能給付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</si>
  <si>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複檢費用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</si>
  <si>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委託鑑定費用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</si>
  <si>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老年給付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</si>
  <si>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死亡給付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</si>
  <si>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失蹤津貼</t>
    </r>
    <phoneticPr fontId="20" type="noConversion"/>
  </si>
  <si>
    <r>
      <t>　</t>
    </r>
    <r>
      <rPr>
        <b/>
        <sz val="12"/>
        <rFont val="Times New Roman"/>
        <family val="1"/>
      </rPr>
      <t xml:space="preserve">    </t>
    </r>
    <r>
      <rPr>
        <b/>
        <sz val="12"/>
        <rFont val="標楷體"/>
        <family val="4"/>
        <charset val="136"/>
      </rPr>
      <t>現金給付</t>
    </r>
    <phoneticPr fontId="20" type="noConversion"/>
  </si>
  <si>
    <r>
      <t>　</t>
    </r>
    <r>
      <rPr>
        <b/>
        <sz val="12"/>
        <rFont val="Times New Roman"/>
        <family val="1"/>
      </rPr>
      <t xml:space="preserve">    </t>
    </r>
    <r>
      <rPr>
        <b/>
        <sz val="12"/>
        <rFont val="標楷體"/>
        <family val="4"/>
        <charset val="136"/>
      </rPr>
      <t>醫療給付</t>
    </r>
    <phoneticPr fontId="20" type="noConversion"/>
  </si>
  <si>
    <r>
      <t>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住院費用</t>
    </r>
    <phoneticPr fontId="20" type="noConversion"/>
  </si>
  <si>
    <r>
      <t>　　　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一般勞工</t>
    </r>
    <phoneticPr fontId="20" type="noConversion"/>
  </si>
  <si>
    <r>
      <t>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門診費用</t>
    </r>
    <phoneticPr fontId="20" type="noConversion"/>
  </si>
  <si>
    <r>
      <t>　　　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門診診療</t>
    </r>
    <phoneticPr fontId="20" type="noConversion"/>
  </si>
  <si>
    <r>
      <t>　　　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預防職業病健康檢查</t>
    </r>
    <phoneticPr fontId="20" type="noConversion"/>
  </si>
  <si>
    <r>
      <t>　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　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一般勞工</t>
    </r>
    <phoneticPr fontId="20" type="noConversion"/>
  </si>
  <si>
    <r>
      <t>　　　　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已領老年給付勞工</t>
    </r>
    <phoneticPr fontId="20" type="noConversion"/>
  </si>
  <si>
    <r>
      <t>　　　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一次金</t>
    </r>
    <phoneticPr fontId="20" type="noConversion"/>
  </si>
  <si>
    <r>
      <t>　　　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年金</t>
    </r>
    <phoneticPr fontId="20" type="noConversion"/>
  </si>
  <si>
    <r>
      <t>　　　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補償金</t>
    </r>
    <phoneticPr fontId="20" type="noConversion"/>
  </si>
  <si>
    <r>
      <t>　　　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一次請領</t>
    </r>
    <phoneticPr fontId="20" type="noConversion"/>
  </si>
  <si>
    <r>
      <t>　　　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差額金</t>
    </r>
    <phoneticPr fontId="20" type="noConversion"/>
  </si>
  <si>
    <r>
      <t>　　　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年金</t>
    </r>
    <phoneticPr fontId="20" type="noConversion"/>
  </si>
  <si>
    <r>
      <t>　　　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本人</t>
    </r>
    <phoneticPr fontId="20" type="noConversion"/>
  </si>
  <si>
    <r>
      <t>　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一次金</t>
    </r>
    <phoneticPr fontId="20" type="noConversion"/>
  </si>
  <si>
    <r>
      <t>　　　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遺屬年金</t>
    </r>
    <phoneticPr fontId="20" type="noConversion"/>
  </si>
  <si>
    <r>
      <t>　　　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家屬</t>
    </r>
    <phoneticPr fontId="20" type="noConversion"/>
  </si>
  <si>
    <t>　　　    一般勞工</t>
    <phoneticPr fontId="20" type="noConversion"/>
  </si>
  <si>
    <t>　　　    已領老年給付勞工</t>
    <phoneticPr fontId="20" type="noConversion"/>
  </si>
  <si>
    <r>
      <t>　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職災補償金</t>
    </r>
    <phoneticPr fontId="20" type="noConversion"/>
  </si>
  <si>
    <r>
      <t xml:space="preserve">    </t>
    </r>
    <r>
      <rPr>
        <b/>
        <sz val="12"/>
        <rFont val="標楷體"/>
        <family val="4"/>
        <charset val="136"/>
      </rPr>
      <t>勞工保險</t>
    </r>
    <phoneticPr fontId="20" type="noConversion"/>
  </si>
  <si>
    <r>
      <t xml:space="preserve">    </t>
    </r>
    <r>
      <rPr>
        <b/>
        <sz val="12"/>
        <rFont val="標楷體"/>
        <family val="4"/>
        <charset val="136"/>
      </rPr>
      <t>就業保險</t>
    </r>
    <phoneticPr fontId="20" type="noConversion"/>
  </si>
  <si>
    <r>
      <t xml:space="preserve">    </t>
    </r>
    <r>
      <rPr>
        <b/>
        <sz val="12"/>
        <rFont val="標楷體"/>
        <family val="4"/>
        <charset val="136"/>
      </rPr>
      <t>農民健康保險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</si>
  <si>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失業給付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</si>
  <si>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提早就業獎助津貼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</si>
  <si>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職業訓練生活津貼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</si>
  <si>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育嬰留職停薪津貼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</si>
  <si>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補助全民健保費</t>
    </r>
    <phoneticPr fontId="20" type="noConversion"/>
  </si>
  <si>
    <r>
      <t xml:space="preserve">   </t>
    </r>
    <r>
      <rPr>
        <b/>
        <sz val="12"/>
        <rFont val="標楷體"/>
        <family val="4"/>
        <charset val="136"/>
      </rPr>
      <t>　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現金給付</t>
    </r>
    <phoneticPr fontId="20" type="noConversion"/>
  </si>
  <si>
    <r>
      <t>　</t>
    </r>
    <r>
      <rPr>
        <b/>
        <sz val="12"/>
        <rFont val="標楷體"/>
        <family val="4"/>
        <charset val="136"/>
      </rPr>
      <t>勞工保險</t>
    </r>
    <phoneticPr fontId="2" type="noConversion"/>
  </si>
  <si>
    <t>　職業災害勞工保護</t>
    <phoneticPr fontId="2" type="noConversion"/>
  </si>
  <si>
    <r>
      <t>每單位金額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（元）</t>
    </r>
    <phoneticPr fontId="20" type="noConversion"/>
  </si>
  <si>
    <t>　印刷裝訂與廣告費</t>
    <phoneticPr fontId="2" type="noConversion"/>
  </si>
  <si>
    <t>　修理保養及保固費</t>
    <phoneticPr fontId="2" type="noConversion"/>
  </si>
  <si>
    <t>　保險費</t>
    <phoneticPr fontId="2" type="noConversion"/>
  </si>
  <si>
    <t>　一般服務費</t>
    <phoneticPr fontId="2" type="noConversion"/>
  </si>
  <si>
    <t>　專業服務費</t>
    <phoneticPr fontId="2" type="noConversion"/>
  </si>
  <si>
    <t>租金與利息</t>
    <phoneticPr fontId="2" type="noConversion"/>
  </si>
  <si>
    <r>
      <t>稅捐與規費</t>
    </r>
    <r>
      <rPr>
        <b/>
        <sz val="11"/>
        <rFont val="Times New Roman"/>
        <family val="1"/>
      </rPr>
      <t>(</t>
    </r>
    <r>
      <rPr>
        <b/>
        <sz val="11"/>
        <rFont val="標楷體"/>
        <family val="4"/>
        <charset val="136"/>
      </rPr>
      <t>強制費</t>
    </r>
    <r>
      <rPr>
        <b/>
        <sz val="11"/>
        <rFont val="Times New Roman"/>
        <family val="1"/>
      </rPr>
      <t>)</t>
    </r>
    <phoneticPr fontId="2" type="noConversion"/>
  </si>
  <si>
    <t>短絀、賠償與保險給付</t>
    <phoneticPr fontId="2" type="noConversion"/>
  </si>
  <si>
    <t>　保險給付</t>
    <phoneticPr fontId="2" type="noConversion"/>
  </si>
  <si>
    <t>　提存</t>
    <phoneticPr fontId="2" type="noConversion"/>
  </si>
  <si>
    <t>其他</t>
    <phoneticPr fontId="2" type="noConversion"/>
  </si>
  <si>
    <t>（一）</t>
    <phoneticPr fontId="2" type="noConversion"/>
  </si>
  <si>
    <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身心障礙給付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</si>
  <si>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喪葬津貼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</si>
  <si>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本人生育</t>
    </r>
    <phoneticPr fontId="20" type="noConversion"/>
  </si>
  <si>
    <r>
      <t>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配偶生育</t>
    </r>
    <phoneticPr fontId="20" type="noConversion"/>
  </si>
  <si>
    <t>　  保費收入</t>
    <phoneticPr fontId="2" type="noConversion"/>
  </si>
  <si>
    <t>　    保費收入</t>
    <phoneticPr fontId="2" type="noConversion"/>
  </si>
  <si>
    <t>　    滯納金收入</t>
    <phoneticPr fontId="2" type="noConversion"/>
  </si>
  <si>
    <t>(1)</t>
    <phoneticPr fontId="2" type="noConversion"/>
  </si>
  <si>
    <t>(2)</t>
    <phoneticPr fontId="2" type="noConversion"/>
  </si>
  <si>
    <r>
      <t>　　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一般勞工</t>
    </r>
    <phoneticPr fontId="20" type="noConversion"/>
  </si>
  <si>
    <r>
      <t>　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已領老年給付勞工</t>
    </r>
    <phoneticPr fontId="20" type="noConversion"/>
  </si>
  <si>
    <t>台幣存款及外幣存款。</t>
    <phoneticPr fontId="2" type="noConversion"/>
  </si>
  <si>
    <t>台幣存款。</t>
    <phoneticPr fontId="2" type="noConversion"/>
  </si>
  <si>
    <t>四、</t>
    <phoneticPr fontId="2" type="noConversion"/>
  </si>
  <si>
    <t>五、</t>
    <phoneticPr fontId="2" type="noConversion"/>
  </si>
  <si>
    <r>
      <t>勞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工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保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險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局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作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業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基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金</t>
    </r>
    <phoneticPr fontId="2" type="noConversion"/>
  </si>
  <si>
    <t>業務外費用明細表</t>
    <phoneticPr fontId="2" type="noConversion"/>
  </si>
  <si>
    <t>業務外費用</t>
    <phoneticPr fontId="2" type="noConversion"/>
  </si>
  <si>
    <t xml:space="preserve">    其他業務外費用</t>
    <phoneticPr fontId="2" type="noConversion"/>
  </si>
  <si>
    <t>按檢查類別，預估全年受檢人數。</t>
    <phoneticPr fontId="20" type="noConversion"/>
  </si>
  <si>
    <t>依照職業災害勞工職業重建補助辦法公告受理申請及補助。</t>
    <phoneticPr fontId="20" type="noConversion"/>
  </si>
  <si>
    <t>　  其他補助收入</t>
    <phoneticPr fontId="2" type="noConversion"/>
  </si>
  <si>
    <t xml:space="preserve">  農民健康保險</t>
    <phoneticPr fontId="2" type="noConversion"/>
  </si>
  <si>
    <t>　　　    普通事故</t>
    <phoneticPr fontId="2" type="noConversion"/>
  </si>
  <si>
    <t>　　　    職業災害</t>
    <phoneticPr fontId="2" type="noConversion"/>
  </si>
  <si>
    <t>　　　    已加保勞工</t>
    <phoneticPr fontId="2" type="noConversion"/>
  </si>
  <si>
    <t>　　　    未加保勞工</t>
    <phoneticPr fontId="2" type="noConversion"/>
  </si>
  <si>
    <r>
      <t>　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    </t>
    </r>
    <r>
      <rPr>
        <sz val="12"/>
        <rFont val="標楷體"/>
        <family val="4"/>
        <charset val="136"/>
      </rPr>
      <t>普通事故</t>
    </r>
    <phoneticPr fontId="2" type="noConversion"/>
  </si>
  <si>
    <r>
      <t>　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    </t>
    </r>
    <r>
      <rPr>
        <sz val="12"/>
        <rFont val="標楷體"/>
        <family val="4"/>
        <charset val="136"/>
      </rPr>
      <t>職業災害</t>
    </r>
    <phoneticPr fontId="2" type="noConversion"/>
  </si>
  <si>
    <t xml:space="preserve">         其他</t>
    <phoneticPr fontId="2" type="noConversion"/>
  </si>
  <si>
    <r>
      <t xml:space="preserve">                      </t>
    </r>
    <r>
      <rPr>
        <sz val="12"/>
        <rFont val="標楷體"/>
        <family val="4"/>
        <charset val="136"/>
      </rPr>
      <t>其他費用</t>
    </r>
    <r>
      <rPr>
        <sz val="12"/>
        <rFont val="Times New Roman"/>
        <family val="1"/>
      </rPr>
      <t xml:space="preserve"> </t>
    </r>
    <phoneticPr fontId="2" type="noConversion"/>
  </si>
  <si>
    <t>係本年度勞工保險─職業災害之收入減成本與費用後之短絀，悉數由以前年度累積之提存責任準備彌平。</t>
    <phoneticPr fontId="2" type="noConversion"/>
  </si>
  <si>
    <t>科目及業務項目</t>
    <phoneticPr fontId="2" type="noConversion"/>
  </si>
  <si>
    <t>預算數</t>
    <phoneticPr fontId="2" type="noConversion"/>
  </si>
  <si>
    <t>保險收入明細表</t>
    <phoneticPr fontId="2" type="noConversion"/>
  </si>
  <si>
    <t>金額</t>
    <phoneticPr fontId="2" type="noConversion"/>
  </si>
  <si>
    <t xml:space="preserve">  　保費收入</t>
    <phoneticPr fontId="2" type="noConversion"/>
  </si>
  <si>
    <t>保費收入分析表</t>
    <phoneticPr fontId="2" type="noConversion"/>
  </si>
  <si>
    <t xml:space="preserve">  　保費收入</t>
    <phoneticPr fontId="2" type="noConversion"/>
  </si>
  <si>
    <t>投保人數
(人)</t>
    <phoneticPr fontId="2" type="noConversion"/>
  </si>
  <si>
    <t>保費收入</t>
    <phoneticPr fontId="2" type="noConversion"/>
  </si>
  <si>
    <r>
      <t>　</t>
    </r>
    <r>
      <rPr>
        <b/>
        <sz val="12"/>
        <rFont val="Times New Roman"/>
        <family val="1"/>
      </rPr>
      <t xml:space="preserve">    </t>
    </r>
    <r>
      <rPr>
        <b/>
        <sz val="12"/>
        <rFont val="標楷體"/>
        <family val="4"/>
        <charset val="136"/>
      </rPr>
      <t>滯納金收入</t>
    </r>
    <phoneticPr fontId="2" type="noConversion"/>
  </si>
  <si>
    <r>
      <t>台北市中正區成功段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小段</t>
    </r>
    <r>
      <rPr>
        <sz val="12"/>
        <rFont val="Times New Roman"/>
        <family val="1"/>
      </rPr>
      <t>10-1,10-5,10-2,13,13-2,13-3,13-4</t>
    </r>
    <r>
      <rPr>
        <sz val="12"/>
        <rFont val="標楷體"/>
        <family val="4"/>
        <charset val="136"/>
      </rPr>
      <t>地號</t>
    </r>
    <phoneticPr fontId="20" type="noConversion"/>
  </si>
  <si>
    <t>　其他業務外費用</t>
    <phoneticPr fontId="2" type="noConversion"/>
  </si>
  <si>
    <t>　保險成本</t>
    <phoneticPr fontId="2" type="noConversion"/>
  </si>
  <si>
    <r>
      <t>扣除政府機關及政府補助後依逾期繳納保費數之</t>
    </r>
    <r>
      <rPr>
        <sz val="12"/>
        <rFont val="Times New Roman"/>
        <family val="1"/>
      </rPr>
      <t>0.1%</t>
    </r>
    <r>
      <rPr>
        <sz val="12"/>
        <rFont val="標楷體"/>
        <family val="4"/>
        <charset val="136"/>
      </rPr>
      <t>，逾期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天計列。</t>
    </r>
    <phoneticPr fontId="20" type="noConversion"/>
  </si>
  <si>
    <r>
      <t>　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 xml:space="preserve">產業勞工及交通公
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用事業之員工</t>
    </r>
    <phoneticPr fontId="2" type="noConversion"/>
  </si>
  <si>
    <r>
      <t>　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 xml:space="preserve">政府機關及公、私
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立學校之員工</t>
    </r>
    <phoneticPr fontId="2" type="noConversion"/>
  </si>
  <si>
    <r>
      <t>　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 xml:space="preserve">職業訓練機構接受
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訓練者</t>
    </r>
    <phoneticPr fontId="2" type="noConversion"/>
  </si>
  <si>
    <r>
      <t>　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>漁會之甲類會員</t>
    </r>
    <phoneticPr fontId="2" type="noConversion"/>
  </si>
  <si>
    <r>
      <t>　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>職業勞工</t>
    </r>
    <phoneticPr fontId="2" type="noConversion"/>
  </si>
  <si>
    <r>
      <t>　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>其他各業勞工</t>
    </r>
    <phoneticPr fontId="2" type="noConversion"/>
  </si>
  <si>
    <r>
      <t>　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 xml:space="preserve">受僱從事漁業生產
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之勞動者</t>
    </r>
    <phoneticPr fontId="2" type="noConversion"/>
  </si>
  <si>
    <r>
      <t>　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>被裁減資遣員工</t>
    </r>
    <phoneticPr fontId="2" type="noConversion"/>
  </si>
  <si>
    <r>
      <t>　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>外僱船員</t>
    </r>
    <phoneticPr fontId="2" type="noConversion"/>
  </si>
  <si>
    <r>
      <t>　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>職災續保勞工</t>
    </r>
    <phoneticPr fontId="2" type="noConversion"/>
  </si>
  <si>
    <r>
      <t>　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 xml:space="preserve">已領取老年給付勞
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 xml:space="preserve">工再參加職業災害
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保險者</t>
    </r>
    <phoneticPr fontId="2" type="noConversion"/>
  </si>
  <si>
    <r>
      <t>　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>育嬰續保人員</t>
    </r>
    <phoneticPr fontId="2" type="noConversion"/>
  </si>
  <si>
    <r>
      <t>　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 xml:space="preserve">新聞、文化、公益
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及合作事業之員工</t>
    </r>
    <r>
      <rPr>
        <sz val="12"/>
        <rFont val="Times New Roman"/>
        <family val="1"/>
      </rPr>
      <t xml:space="preserve">          </t>
    </r>
    <phoneticPr fontId="2" type="noConversion"/>
  </si>
  <si>
    <r>
      <t>　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 xml:space="preserve">新聞、文化、公益
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及合作事業之員工</t>
    </r>
    <r>
      <rPr>
        <sz val="12"/>
        <rFont val="Times New Roman"/>
        <family val="1"/>
      </rPr>
      <t xml:space="preserve">  </t>
    </r>
    <phoneticPr fontId="2" type="noConversion"/>
  </si>
  <si>
    <t>1.</t>
    <phoneticPr fontId="2" type="noConversion"/>
  </si>
  <si>
    <t>3.</t>
    <phoneticPr fontId="2" type="noConversion"/>
  </si>
  <si>
    <t>保費收入分析表(附表)</t>
    <phoneticPr fontId="2" type="noConversion"/>
  </si>
  <si>
    <r>
      <t>普通事故保險費由被保險人負擔</t>
    </r>
    <r>
      <rPr>
        <sz val="12"/>
        <rFont val="Times New Roman"/>
        <family val="1"/>
      </rPr>
      <t>20%</t>
    </r>
    <r>
      <rPr>
        <sz val="12"/>
        <rFont val="標楷體"/>
        <family val="4"/>
        <charset val="136"/>
      </rPr>
      <t>，投保單位負擔</t>
    </r>
    <r>
      <rPr>
        <sz val="12"/>
        <rFont val="Times New Roman"/>
        <family val="1"/>
      </rPr>
      <t>70%</t>
    </r>
    <r>
      <rPr>
        <sz val="12"/>
        <rFont val="標楷體"/>
        <family val="4"/>
        <charset val="136"/>
      </rPr>
      <t>，政府補助</t>
    </r>
    <r>
      <rPr>
        <sz val="12"/>
        <rFont val="Times New Roman"/>
        <family val="1"/>
      </rPr>
      <t>10%</t>
    </r>
    <r>
      <rPr>
        <sz val="12"/>
        <rFont val="標楷體"/>
        <family val="4"/>
        <charset val="136"/>
      </rPr>
      <t>；職業災害保險費全部由投保單位負擔。</t>
    </r>
  </si>
  <si>
    <r>
      <t>普通事故及職業災害保險費由被保險人負擔</t>
    </r>
    <r>
      <rPr>
        <sz val="12"/>
        <rFont val="Times New Roman"/>
        <family val="1"/>
      </rPr>
      <t>20%</t>
    </r>
    <r>
      <rPr>
        <sz val="12"/>
        <rFont val="標楷體"/>
        <family val="4"/>
        <charset val="136"/>
      </rPr>
      <t>，政府補助</t>
    </r>
    <r>
      <rPr>
        <sz val="12"/>
        <rFont val="Times New Roman"/>
        <family val="1"/>
      </rPr>
      <t>80%</t>
    </r>
    <r>
      <rPr>
        <sz val="12"/>
        <rFont val="標楷體"/>
        <family val="4"/>
        <charset val="136"/>
      </rPr>
      <t>。</t>
    </r>
    <phoneticPr fontId="20" type="noConversion"/>
  </si>
  <si>
    <r>
      <t>普通事故及職業災害保險費由被保險人負擔</t>
    </r>
    <r>
      <rPr>
        <sz val="12"/>
        <rFont val="Times New Roman"/>
        <family val="1"/>
      </rPr>
      <t>60%</t>
    </r>
    <r>
      <rPr>
        <sz val="12"/>
        <rFont val="標楷體"/>
        <family val="4"/>
        <charset val="136"/>
      </rPr>
      <t>，政府補助</t>
    </r>
    <r>
      <rPr>
        <sz val="12"/>
        <rFont val="Times New Roman"/>
        <family val="1"/>
      </rPr>
      <t>40%</t>
    </r>
    <r>
      <rPr>
        <sz val="12"/>
        <rFont val="標楷體"/>
        <family val="4"/>
        <charset val="136"/>
      </rPr>
      <t>。</t>
    </r>
    <phoneticPr fontId="20" type="noConversion"/>
  </si>
  <si>
    <r>
      <t>普通事故保險費由被保險人負擔</t>
    </r>
    <r>
      <rPr>
        <sz val="12"/>
        <rFont val="Times New Roman"/>
        <family val="1"/>
      </rPr>
      <t>80%</t>
    </r>
    <r>
      <rPr>
        <sz val="12"/>
        <rFont val="標楷體"/>
        <family val="4"/>
        <charset val="136"/>
      </rPr>
      <t>，政府補助</t>
    </r>
    <r>
      <rPr>
        <sz val="12"/>
        <rFont val="Times New Roman"/>
        <family val="1"/>
      </rPr>
      <t>20%</t>
    </r>
    <r>
      <rPr>
        <sz val="12"/>
        <rFont val="標楷體"/>
        <family val="4"/>
        <charset val="136"/>
      </rPr>
      <t>，無職業災害保險費。</t>
    </r>
    <phoneticPr fontId="20" type="noConversion"/>
  </si>
  <si>
    <r>
      <t>普通事故及職業災害保險費由被保險人負擔</t>
    </r>
    <r>
      <rPr>
        <sz val="12"/>
        <rFont val="Times New Roman"/>
        <family val="1"/>
      </rPr>
      <t>80%</t>
    </r>
    <r>
      <rPr>
        <sz val="12"/>
        <rFont val="標楷體"/>
        <family val="4"/>
        <charset val="136"/>
      </rPr>
      <t>，政府補助</t>
    </r>
    <r>
      <rPr>
        <sz val="12"/>
        <rFont val="Times New Roman"/>
        <family val="1"/>
      </rPr>
      <t>20%</t>
    </r>
    <r>
      <rPr>
        <sz val="12"/>
        <rFont val="標楷體"/>
        <family val="4"/>
        <charset val="136"/>
      </rPr>
      <t>。</t>
    </r>
    <phoneticPr fontId="20" type="noConversion"/>
  </si>
  <si>
    <r>
      <t>職業災害勞工醫療期間退保自願繼續加保者，其保險費由被保險人負擔</t>
    </r>
    <r>
      <rPr>
        <sz val="12"/>
        <rFont val="Times New Roman"/>
        <family val="1"/>
      </rPr>
      <t>40%</t>
    </r>
    <r>
      <rPr>
        <sz val="12"/>
        <rFont val="標楷體"/>
        <family val="4"/>
        <charset val="136"/>
      </rPr>
      <t>，職業災害勞工保護法第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條第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項規定之專款補助</t>
    </r>
    <r>
      <rPr>
        <sz val="12"/>
        <rFont val="Times New Roman"/>
        <family val="1"/>
      </rPr>
      <t>60%</t>
    </r>
    <r>
      <rPr>
        <sz val="12"/>
        <rFont val="標楷體"/>
        <family val="4"/>
        <charset val="136"/>
      </rPr>
      <t>。</t>
    </r>
    <phoneticPr fontId="20" type="noConversion"/>
  </si>
  <si>
    <t>職業災害保險費全部由投保單位負擔。</t>
    <phoneticPr fontId="20" type="noConversion"/>
  </si>
  <si>
    <r>
      <t>普通事故保險費由被保險人負擔</t>
    </r>
    <r>
      <rPr>
        <sz val="12"/>
        <rFont val="Times New Roman"/>
        <family val="1"/>
      </rPr>
      <t>20%</t>
    </r>
    <r>
      <rPr>
        <sz val="12"/>
        <rFont val="標楷體"/>
        <family val="4"/>
        <charset val="136"/>
      </rPr>
      <t>，投保單位負擔</t>
    </r>
    <r>
      <rPr>
        <sz val="12"/>
        <rFont val="Times New Roman"/>
        <family val="1"/>
      </rPr>
      <t>70%</t>
    </r>
    <r>
      <rPr>
        <sz val="12"/>
        <rFont val="標楷體"/>
        <family val="4"/>
        <charset val="136"/>
      </rPr>
      <t>，政府補助</t>
    </r>
    <r>
      <rPr>
        <sz val="12"/>
        <rFont val="Times New Roman"/>
        <family val="1"/>
      </rPr>
      <t>10%</t>
    </r>
    <r>
      <rPr>
        <sz val="12"/>
        <rFont val="標楷體"/>
        <family val="4"/>
        <charset val="136"/>
      </rPr>
      <t>。</t>
    </r>
  </si>
  <si>
    <r>
      <t>保險費由被保險人負擔</t>
    </r>
    <r>
      <rPr>
        <sz val="12"/>
        <rFont val="Times New Roman"/>
        <family val="1"/>
      </rPr>
      <t>20%</t>
    </r>
    <r>
      <rPr>
        <sz val="12"/>
        <rFont val="標楷體"/>
        <family val="4"/>
        <charset val="136"/>
      </rPr>
      <t>，投保單位負擔</t>
    </r>
    <r>
      <rPr>
        <sz val="12"/>
        <rFont val="Times New Roman"/>
        <family val="1"/>
      </rPr>
      <t>70%</t>
    </r>
    <r>
      <rPr>
        <sz val="12"/>
        <rFont val="標楷體"/>
        <family val="4"/>
        <charset val="136"/>
      </rPr>
      <t>，政府補助</t>
    </r>
    <r>
      <rPr>
        <sz val="12"/>
        <rFont val="Times New Roman"/>
        <family val="1"/>
      </rPr>
      <t>10%</t>
    </r>
    <r>
      <rPr>
        <sz val="12"/>
        <rFont val="標楷體"/>
        <family val="4"/>
        <charset val="136"/>
      </rPr>
      <t>。</t>
    </r>
  </si>
  <si>
    <r>
      <t>保險費由被保險人負擔</t>
    </r>
    <r>
      <rPr>
        <sz val="12"/>
        <rFont val="Times New Roman"/>
        <family val="1"/>
      </rPr>
      <t>30%</t>
    </r>
    <r>
      <rPr>
        <sz val="12"/>
        <rFont val="標楷體"/>
        <family val="4"/>
        <charset val="136"/>
      </rPr>
      <t>，政府補助</t>
    </r>
    <r>
      <rPr>
        <sz val="12"/>
        <rFont val="Times New Roman"/>
        <family val="1"/>
      </rPr>
      <t>70%</t>
    </r>
    <r>
      <rPr>
        <sz val="12"/>
        <rFont val="標楷體"/>
        <family val="4"/>
        <charset val="136"/>
      </rPr>
      <t>。</t>
    </r>
  </si>
  <si>
    <r>
      <t>　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>公司、行號之員工</t>
    </r>
    <r>
      <rPr>
        <sz val="12"/>
        <rFont val="Times New Roman"/>
        <family val="1"/>
      </rPr>
      <t xml:space="preserve"> </t>
    </r>
    <phoneticPr fontId="2" type="noConversion"/>
  </si>
  <si>
    <t>　勞工保險</t>
    <phoneticPr fontId="2" type="noConversion"/>
  </si>
  <si>
    <t>　就業保險</t>
    <phoneticPr fontId="2" type="noConversion"/>
  </si>
  <si>
    <t>　農民健康保險</t>
    <phoneticPr fontId="2" type="noConversion"/>
  </si>
  <si>
    <r>
      <t>　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>公司、行號之員工</t>
    </r>
    <r>
      <rPr>
        <sz val="12"/>
        <rFont val="Times New Roman"/>
        <family val="1"/>
      </rPr>
      <t xml:space="preserve">          </t>
    </r>
    <phoneticPr fontId="2" type="noConversion"/>
  </si>
  <si>
    <r>
      <t>　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被保險人負擔</t>
    </r>
    <phoneticPr fontId="20" type="noConversion"/>
  </si>
  <si>
    <r>
      <t>勞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動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部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勞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工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保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險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局</t>
    </r>
    <phoneticPr fontId="2" type="noConversion"/>
  </si>
  <si>
    <r>
      <t>勞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動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部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勞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工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保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險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局</t>
    </r>
    <phoneticPr fontId="2" type="noConversion"/>
  </si>
  <si>
    <r>
      <t>勞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動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部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勞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工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保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險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局</t>
    </r>
    <phoneticPr fontId="2" type="noConversion"/>
  </si>
  <si>
    <t xml:space="preserve">  勞工保險</t>
    <phoneticPr fontId="2" type="noConversion"/>
  </si>
  <si>
    <t xml:space="preserve">  就業保險</t>
    <phoneticPr fontId="2" type="noConversion"/>
  </si>
  <si>
    <t xml:space="preserve">  職業災害勞工保護</t>
    <phoneticPr fontId="2" type="noConversion"/>
  </si>
  <si>
    <t xml:space="preserve">      普通事故</t>
    <phoneticPr fontId="2" type="noConversion"/>
  </si>
  <si>
    <t xml:space="preserve">        普通事故</t>
    <phoneticPr fontId="2" type="noConversion"/>
  </si>
  <si>
    <t xml:space="preserve">        職業災害</t>
    <phoneticPr fontId="2" type="noConversion"/>
  </si>
  <si>
    <t xml:space="preserve">      職業災害</t>
    <phoneticPr fontId="2" type="noConversion"/>
  </si>
  <si>
    <t xml:space="preserve">      已加保勞工</t>
    <phoneticPr fontId="2" type="noConversion"/>
  </si>
  <si>
    <t xml:space="preserve">      未加保勞工</t>
    <phoneticPr fontId="2" type="noConversion"/>
  </si>
  <si>
    <r>
      <t>　　　</t>
    </r>
    <r>
      <rPr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普通事故</t>
    </r>
    <phoneticPr fontId="2" type="noConversion"/>
  </si>
  <si>
    <r>
      <t>　　　</t>
    </r>
    <r>
      <rPr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職業災害</t>
    </r>
    <phoneticPr fontId="2" type="noConversion"/>
  </si>
  <si>
    <r>
      <t xml:space="preserve">             </t>
    </r>
    <r>
      <rPr>
        <sz val="12"/>
        <rFont val="標楷體"/>
        <family val="4"/>
        <charset val="136"/>
      </rPr>
      <t>其他</t>
    </r>
    <phoneticPr fontId="2" type="noConversion"/>
  </si>
  <si>
    <r>
      <t xml:space="preserve">                 </t>
    </r>
    <r>
      <rPr>
        <sz val="12"/>
        <rFont val="標楷體"/>
        <family val="4"/>
        <charset val="136"/>
      </rPr>
      <t>其他費用</t>
    </r>
    <phoneticPr fontId="2" type="noConversion"/>
  </si>
  <si>
    <r>
      <t>編列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千元，係基金投資之不動產，招租期間之基本水電費等。</t>
    </r>
    <phoneticPr fontId="2" type="noConversion"/>
  </si>
  <si>
    <r>
      <t>編列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千元，係基金投資不動產之房屋公證費。</t>
    </r>
    <phoneticPr fontId="2" type="noConversion"/>
  </si>
  <si>
    <t>本年度預算數</t>
    <phoneticPr fontId="2" type="noConversion"/>
  </si>
  <si>
    <t>上年度預算數</t>
    <phoneticPr fontId="2" type="noConversion"/>
  </si>
  <si>
    <t>　　  勞工保險－普通</t>
    <phoneticPr fontId="2" type="noConversion"/>
  </si>
  <si>
    <t>　　出售證券收入</t>
    <phoneticPr fontId="2" type="noConversion"/>
  </si>
  <si>
    <t>　　存款利息收入</t>
    <phoneticPr fontId="2" type="noConversion"/>
  </si>
  <si>
    <t>　　  勞工保險－職災</t>
    <phoneticPr fontId="2" type="noConversion"/>
  </si>
  <si>
    <t>　　  就業保險</t>
    <phoneticPr fontId="2" type="noConversion"/>
  </si>
  <si>
    <t>　　  職災保護－已加保勞工</t>
    <phoneticPr fontId="2" type="noConversion"/>
  </si>
  <si>
    <t>　　  職災保護－未加保勞工</t>
    <phoneticPr fontId="2" type="noConversion"/>
  </si>
  <si>
    <r>
      <t>　　其他投融資業務收入</t>
    </r>
    <r>
      <rPr>
        <sz val="9"/>
        <rFont val="Times New Roman"/>
        <family val="1"/>
      </rPr>
      <t/>
    </r>
    <phoneticPr fontId="2" type="noConversion"/>
  </si>
  <si>
    <t>　　  勞工保險－普通</t>
    <phoneticPr fontId="2" type="noConversion"/>
  </si>
  <si>
    <t>　　  勞工保險－職災</t>
    <phoneticPr fontId="2" type="noConversion"/>
  </si>
  <si>
    <t>　　  就業保險</t>
    <phoneticPr fontId="2" type="noConversion"/>
  </si>
  <si>
    <t>　　  農民保險</t>
    <phoneticPr fontId="2" type="noConversion"/>
  </si>
  <si>
    <t>　　  職災保護－已加保勞工</t>
    <phoneticPr fontId="2" type="noConversion"/>
  </si>
  <si>
    <t>　　  職災保護－未加保勞工</t>
    <phoneticPr fontId="2" type="noConversion"/>
  </si>
  <si>
    <t>　　兌換短絀</t>
    <phoneticPr fontId="2" type="noConversion"/>
  </si>
  <si>
    <t>　　出售證券成本</t>
    <phoneticPr fontId="2" type="noConversion"/>
  </si>
  <si>
    <t>　　違規罰款收入</t>
    <phoneticPr fontId="2" type="noConversion"/>
  </si>
  <si>
    <t>金 額</t>
    <phoneticPr fontId="2" type="noConversion"/>
  </si>
  <si>
    <t>　　事業投資收入</t>
    <phoneticPr fontId="2" type="noConversion"/>
  </si>
  <si>
    <t>　　  勞工保險－普通</t>
    <phoneticPr fontId="2" type="noConversion"/>
  </si>
  <si>
    <t>　　融資業務收入</t>
    <phoneticPr fontId="2" type="noConversion"/>
  </si>
  <si>
    <t>　　兌換賸餘</t>
    <phoneticPr fontId="2" type="noConversion"/>
  </si>
  <si>
    <t>　　不動產投資收入</t>
    <phoneticPr fontId="2" type="noConversion"/>
  </si>
  <si>
    <t>項    目</t>
    <phoneticPr fontId="2" type="noConversion"/>
  </si>
  <si>
    <t>收入合計</t>
    <phoneticPr fontId="2" type="noConversion"/>
  </si>
  <si>
    <t>成本合計</t>
    <phoneticPr fontId="2" type="noConversion"/>
  </si>
  <si>
    <t>差異數</t>
    <phoneticPr fontId="2" type="noConversion"/>
  </si>
  <si>
    <t>前年度決算數</t>
    <phoneticPr fontId="2" type="noConversion"/>
  </si>
  <si>
    <t>勞工保險－普通</t>
    <phoneticPr fontId="2" type="noConversion"/>
  </si>
  <si>
    <t>勞工保險－職災</t>
    <phoneticPr fontId="2" type="noConversion"/>
  </si>
  <si>
    <t>就業保險</t>
    <phoneticPr fontId="2" type="noConversion"/>
  </si>
  <si>
    <t>農民保險</t>
    <phoneticPr fontId="2" type="noConversion"/>
  </si>
  <si>
    <t>職災保護－已加保勞工</t>
    <phoneticPr fontId="2" type="noConversion"/>
  </si>
  <si>
    <t>職災保護－未加保勞工</t>
    <phoneticPr fontId="2" type="noConversion"/>
  </si>
  <si>
    <t>合計</t>
    <phoneticPr fontId="2" type="noConversion"/>
  </si>
  <si>
    <t>本年度預算數</t>
    <phoneticPr fontId="2" type="noConversion"/>
  </si>
  <si>
    <t>上年度預算數</t>
    <phoneticPr fontId="2" type="noConversion"/>
  </si>
  <si>
    <t>　投融資業務收入</t>
    <phoneticPr fontId="2" type="noConversion"/>
  </si>
  <si>
    <t>　保險收入</t>
    <phoneticPr fontId="2" type="noConversion"/>
  </si>
  <si>
    <t>　其他業務收入</t>
    <phoneticPr fontId="2" type="noConversion"/>
  </si>
  <si>
    <t>業務成本與費用</t>
    <phoneticPr fontId="2" type="noConversion"/>
  </si>
  <si>
    <t xml:space="preserve">  投融資業務成本</t>
    <phoneticPr fontId="2" type="noConversion"/>
  </si>
  <si>
    <t>　其他業務成本</t>
    <phoneticPr fontId="2" type="noConversion"/>
  </si>
  <si>
    <t>業務賸餘(短絀－)</t>
    <phoneticPr fontId="2" type="noConversion"/>
  </si>
  <si>
    <t>　財務收入</t>
    <phoneticPr fontId="2" type="noConversion"/>
  </si>
  <si>
    <t>　其他業務外收入</t>
    <phoneticPr fontId="2" type="noConversion"/>
  </si>
  <si>
    <t>業務外賸餘(短絀－)</t>
    <phoneticPr fontId="2" type="noConversion"/>
  </si>
  <si>
    <r>
      <t>　　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投保單位負擔</t>
    </r>
    <phoneticPr fontId="20" type="noConversion"/>
  </si>
  <si>
    <r>
      <t>　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政府補助</t>
    </r>
    <phoneticPr fontId="20" type="noConversion"/>
  </si>
  <si>
    <r>
      <t>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　專款補助</t>
    </r>
    <phoneticPr fontId="20" type="noConversion"/>
  </si>
  <si>
    <r>
      <t>　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>被保險人負擔</t>
    </r>
    <phoneticPr fontId="20" type="noConversion"/>
  </si>
  <si>
    <r>
      <t>　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>政府補助</t>
    </r>
    <phoneticPr fontId="20" type="noConversion"/>
  </si>
  <si>
    <r>
      <t>　</t>
    </r>
    <r>
      <rPr>
        <b/>
        <sz val="12"/>
        <rFont val="Times New Roman"/>
        <family val="1"/>
      </rPr>
      <t xml:space="preserve">        </t>
    </r>
    <r>
      <rPr>
        <b/>
        <sz val="12"/>
        <rFont val="標楷體"/>
        <family val="4"/>
        <charset val="136"/>
      </rPr>
      <t xml:space="preserve">產業勞工及交通公
</t>
    </r>
    <r>
      <rPr>
        <b/>
        <sz val="12"/>
        <rFont val="Times New Roman"/>
        <family val="1"/>
      </rPr>
      <t xml:space="preserve">            </t>
    </r>
    <r>
      <rPr>
        <b/>
        <sz val="12"/>
        <rFont val="標楷體"/>
        <family val="4"/>
        <charset val="136"/>
      </rPr>
      <t>用事業之員工</t>
    </r>
    <phoneticPr fontId="2" type="noConversion"/>
  </si>
  <si>
    <r>
      <t>　</t>
    </r>
    <r>
      <rPr>
        <b/>
        <sz val="12"/>
        <rFont val="Times New Roman"/>
        <family val="1"/>
      </rPr>
      <t xml:space="preserve">        </t>
    </r>
    <r>
      <rPr>
        <b/>
        <sz val="12"/>
        <rFont val="標楷體"/>
        <family val="4"/>
        <charset val="136"/>
      </rPr>
      <t>公司、行號之員工</t>
    </r>
    <r>
      <rPr>
        <b/>
        <sz val="12"/>
        <rFont val="Times New Roman"/>
        <family val="1"/>
      </rPr>
      <t xml:space="preserve"> </t>
    </r>
    <phoneticPr fontId="2" type="noConversion"/>
  </si>
  <si>
    <r>
      <t>　</t>
    </r>
    <r>
      <rPr>
        <b/>
        <sz val="12"/>
        <rFont val="Times New Roman"/>
        <family val="1"/>
      </rPr>
      <t xml:space="preserve">        </t>
    </r>
    <r>
      <rPr>
        <b/>
        <sz val="12"/>
        <rFont val="標楷體"/>
        <family val="4"/>
        <charset val="136"/>
      </rPr>
      <t xml:space="preserve">新聞、文化、公益
</t>
    </r>
    <r>
      <rPr>
        <b/>
        <sz val="12"/>
        <rFont val="Times New Roman"/>
        <family val="1"/>
      </rPr>
      <t xml:space="preserve">            </t>
    </r>
    <r>
      <rPr>
        <b/>
        <sz val="12"/>
        <rFont val="標楷體"/>
        <family val="4"/>
        <charset val="136"/>
      </rPr>
      <t>及合作事業之員工</t>
    </r>
    <r>
      <rPr>
        <b/>
        <sz val="12"/>
        <rFont val="Times New Roman"/>
        <family val="1"/>
      </rPr>
      <t xml:space="preserve">          </t>
    </r>
    <phoneticPr fontId="2" type="noConversion"/>
  </si>
  <si>
    <r>
      <t>　</t>
    </r>
    <r>
      <rPr>
        <b/>
        <sz val="12"/>
        <rFont val="Times New Roman"/>
        <family val="1"/>
      </rPr>
      <t xml:space="preserve">        </t>
    </r>
    <r>
      <rPr>
        <b/>
        <sz val="12"/>
        <rFont val="標楷體"/>
        <family val="4"/>
        <charset val="136"/>
      </rPr>
      <t xml:space="preserve">政府機關及公、私
</t>
    </r>
    <r>
      <rPr>
        <b/>
        <sz val="12"/>
        <rFont val="Times New Roman"/>
        <family val="1"/>
      </rPr>
      <t xml:space="preserve">            </t>
    </r>
    <r>
      <rPr>
        <b/>
        <sz val="12"/>
        <rFont val="標楷體"/>
        <family val="4"/>
        <charset val="136"/>
      </rPr>
      <t>立學校之員工</t>
    </r>
    <phoneticPr fontId="2" type="noConversion"/>
  </si>
  <si>
    <r>
      <t>　</t>
    </r>
    <r>
      <rPr>
        <b/>
        <sz val="12"/>
        <rFont val="Times New Roman"/>
        <family val="1"/>
      </rPr>
      <t xml:space="preserve">        </t>
    </r>
    <r>
      <rPr>
        <b/>
        <sz val="12"/>
        <rFont val="標楷體"/>
        <family val="4"/>
        <charset val="136"/>
      </rPr>
      <t xml:space="preserve">職業訓練機構接受
</t>
    </r>
    <r>
      <rPr>
        <b/>
        <sz val="12"/>
        <rFont val="Times New Roman"/>
        <family val="1"/>
      </rPr>
      <t xml:space="preserve">            </t>
    </r>
    <r>
      <rPr>
        <b/>
        <sz val="12"/>
        <rFont val="標楷體"/>
        <family val="4"/>
        <charset val="136"/>
      </rPr>
      <t>訓練者</t>
    </r>
    <phoneticPr fontId="2" type="noConversion"/>
  </si>
  <si>
    <r>
      <t>　</t>
    </r>
    <r>
      <rPr>
        <b/>
        <sz val="12"/>
        <rFont val="Times New Roman"/>
        <family val="1"/>
      </rPr>
      <t xml:space="preserve">        </t>
    </r>
    <r>
      <rPr>
        <b/>
        <sz val="12"/>
        <rFont val="標楷體"/>
        <family val="4"/>
        <charset val="136"/>
      </rPr>
      <t>漁會之甲類會員</t>
    </r>
    <phoneticPr fontId="2" type="noConversion"/>
  </si>
  <si>
    <r>
      <t>　</t>
    </r>
    <r>
      <rPr>
        <b/>
        <sz val="12"/>
        <rFont val="Times New Roman"/>
        <family val="1"/>
      </rPr>
      <t xml:space="preserve">        </t>
    </r>
    <r>
      <rPr>
        <b/>
        <sz val="12"/>
        <rFont val="標楷體"/>
        <family val="4"/>
        <charset val="136"/>
      </rPr>
      <t>職業勞工</t>
    </r>
    <phoneticPr fontId="2" type="noConversion"/>
  </si>
  <si>
    <r>
      <t>　</t>
    </r>
    <r>
      <rPr>
        <b/>
        <sz val="12"/>
        <rFont val="Times New Roman"/>
        <family val="1"/>
      </rPr>
      <t xml:space="preserve">        </t>
    </r>
    <r>
      <rPr>
        <b/>
        <sz val="12"/>
        <rFont val="標楷體"/>
        <family val="4"/>
        <charset val="136"/>
      </rPr>
      <t>其他各業勞工</t>
    </r>
    <phoneticPr fontId="2" type="noConversion"/>
  </si>
  <si>
    <r>
      <t>　</t>
    </r>
    <r>
      <rPr>
        <b/>
        <sz val="12"/>
        <rFont val="Times New Roman"/>
        <family val="1"/>
      </rPr>
      <t xml:space="preserve">        </t>
    </r>
    <r>
      <rPr>
        <b/>
        <sz val="12"/>
        <rFont val="標楷體"/>
        <family val="4"/>
        <charset val="136"/>
      </rPr>
      <t xml:space="preserve">受僱從事漁業生產
</t>
    </r>
    <r>
      <rPr>
        <b/>
        <sz val="12"/>
        <rFont val="Times New Roman"/>
        <family val="1"/>
      </rPr>
      <t xml:space="preserve">            </t>
    </r>
    <r>
      <rPr>
        <b/>
        <sz val="12"/>
        <rFont val="標楷體"/>
        <family val="4"/>
        <charset val="136"/>
      </rPr>
      <t>之勞動者</t>
    </r>
    <phoneticPr fontId="2" type="noConversion"/>
  </si>
  <si>
    <r>
      <t>　</t>
    </r>
    <r>
      <rPr>
        <b/>
        <sz val="12"/>
        <rFont val="Times New Roman"/>
        <family val="1"/>
      </rPr>
      <t xml:space="preserve">        </t>
    </r>
    <r>
      <rPr>
        <b/>
        <sz val="12"/>
        <rFont val="標楷體"/>
        <family val="4"/>
        <charset val="136"/>
      </rPr>
      <t>被裁減資遣員工</t>
    </r>
    <phoneticPr fontId="2" type="noConversion"/>
  </si>
  <si>
    <r>
      <t>　</t>
    </r>
    <r>
      <rPr>
        <b/>
        <sz val="12"/>
        <rFont val="Times New Roman"/>
        <family val="1"/>
      </rPr>
      <t xml:space="preserve">        </t>
    </r>
    <r>
      <rPr>
        <b/>
        <sz val="12"/>
        <rFont val="標楷體"/>
        <family val="4"/>
        <charset val="136"/>
      </rPr>
      <t>外僱船員</t>
    </r>
    <phoneticPr fontId="2" type="noConversion"/>
  </si>
  <si>
    <r>
      <t>　</t>
    </r>
    <r>
      <rPr>
        <b/>
        <sz val="12"/>
        <rFont val="Times New Roman"/>
        <family val="1"/>
      </rPr>
      <t xml:space="preserve">        </t>
    </r>
    <r>
      <rPr>
        <b/>
        <sz val="12"/>
        <rFont val="標楷體"/>
        <family val="4"/>
        <charset val="136"/>
      </rPr>
      <t>職災續保勞工</t>
    </r>
    <phoneticPr fontId="2" type="noConversion"/>
  </si>
  <si>
    <r>
      <t>　</t>
    </r>
    <r>
      <rPr>
        <b/>
        <sz val="12"/>
        <rFont val="Times New Roman"/>
        <family val="1"/>
      </rPr>
      <t xml:space="preserve">        </t>
    </r>
    <r>
      <rPr>
        <b/>
        <sz val="12"/>
        <rFont val="標楷體"/>
        <family val="4"/>
        <charset val="136"/>
      </rPr>
      <t xml:space="preserve">已領取老年給付勞
</t>
    </r>
    <r>
      <rPr>
        <b/>
        <sz val="12"/>
        <rFont val="Times New Roman"/>
        <family val="1"/>
      </rPr>
      <t xml:space="preserve">            </t>
    </r>
    <r>
      <rPr>
        <b/>
        <sz val="12"/>
        <rFont val="標楷體"/>
        <family val="4"/>
        <charset val="136"/>
      </rPr>
      <t xml:space="preserve">工再參加職業災害
</t>
    </r>
    <r>
      <rPr>
        <b/>
        <sz val="12"/>
        <rFont val="Times New Roman"/>
        <family val="1"/>
      </rPr>
      <t xml:space="preserve">            </t>
    </r>
    <r>
      <rPr>
        <b/>
        <sz val="12"/>
        <rFont val="標楷體"/>
        <family val="4"/>
        <charset val="136"/>
      </rPr>
      <t>保險者</t>
    </r>
    <phoneticPr fontId="2" type="noConversion"/>
  </si>
  <si>
    <r>
      <t>　</t>
    </r>
    <r>
      <rPr>
        <b/>
        <sz val="12"/>
        <rFont val="Times New Roman"/>
        <family val="1"/>
      </rPr>
      <t xml:space="preserve">        </t>
    </r>
    <r>
      <rPr>
        <b/>
        <sz val="12"/>
        <rFont val="標楷體"/>
        <family val="4"/>
        <charset val="136"/>
      </rPr>
      <t>育嬰續保人員</t>
    </r>
    <phoneticPr fontId="2" type="noConversion"/>
  </si>
  <si>
    <r>
      <t>　</t>
    </r>
    <r>
      <rPr>
        <b/>
        <sz val="12"/>
        <rFont val="Times New Roman"/>
        <family val="1"/>
      </rPr>
      <t xml:space="preserve">        </t>
    </r>
    <r>
      <rPr>
        <b/>
        <sz val="12"/>
        <rFont val="標楷體"/>
        <family val="4"/>
        <charset val="136"/>
      </rPr>
      <t>公司、行號之員工</t>
    </r>
    <r>
      <rPr>
        <b/>
        <sz val="12"/>
        <rFont val="Times New Roman"/>
        <family val="1"/>
      </rPr>
      <t xml:space="preserve">          </t>
    </r>
    <phoneticPr fontId="2" type="noConversion"/>
  </si>
  <si>
    <r>
      <t>　</t>
    </r>
    <r>
      <rPr>
        <b/>
        <sz val="12"/>
        <rFont val="Times New Roman"/>
        <family val="1"/>
      </rPr>
      <t xml:space="preserve">        </t>
    </r>
    <r>
      <rPr>
        <b/>
        <sz val="12"/>
        <rFont val="標楷體"/>
        <family val="4"/>
        <charset val="136"/>
      </rPr>
      <t xml:space="preserve">新聞、文化、公益
</t>
    </r>
    <r>
      <rPr>
        <b/>
        <sz val="12"/>
        <rFont val="Times New Roman"/>
        <family val="1"/>
      </rPr>
      <t xml:space="preserve">            </t>
    </r>
    <r>
      <rPr>
        <b/>
        <sz val="12"/>
        <rFont val="標楷體"/>
        <family val="4"/>
        <charset val="136"/>
      </rPr>
      <t>及合作事業之員工</t>
    </r>
    <r>
      <rPr>
        <b/>
        <sz val="12"/>
        <rFont val="Times New Roman"/>
        <family val="1"/>
      </rPr>
      <t xml:space="preserve">  </t>
    </r>
    <phoneticPr fontId="2" type="noConversion"/>
  </si>
  <si>
    <r>
      <t>全年預估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人次。</t>
    </r>
    <phoneticPr fontId="20" type="noConversion"/>
  </si>
  <si>
    <r>
      <t>全年預估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人次。</t>
    </r>
    <phoneticPr fontId="20" type="noConversion"/>
  </si>
  <si>
    <t>科目及業務項目</t>
    <phoneticPr fontId="20" type="noConversion"/>
  </si>
  <si>
    <r>
      <t>每單位金額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（元）</t>
    </r>
    <phoneticPr fontId="20" type="noConversion"/>
  </si>
  <si>
    <t>預算數</t>
    <phoneticPr fontId="20" type="noConversion"/>
  </si>
  <si>
    <t>說明</t>
    <phoneticPr fontId="20" type="noConversion"/>
  </si>
  <si>
    <t>科目及業務項目</t>
    <phoneticPr fontId="20" type="noConversion"/>
  </si>
  <si>
    <t>預算數</t>
    <phoneticPr fontId="20" type="noConversion"/>
  </si>
  <si>
    <t>說明</t>
    <phoneticPr fontId="20" type="noConversion"/>
  </si>
  <si>
    <r>
      <t>勞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工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保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險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局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作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業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基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金</t>
    </r>
    <phoneticPr fontId="2" type="noConversion"/>
  </si>
  <si>
    <t>收支預計表</t>
    <phoneticPr fontId="2" type="noConversion"/>
  </si>
  <si>
    <t>金 額</t>
    <phoneticPr fontId="2" type="noConversion"/>
  </si>
  <si>
    <t>業務外費用</t>
    <phoneticPr fontId="2" type="noConversion"/>
  </si>
  <si>
    <t xml:space="preserve">      雜項費用</t>
    <phoneticPr fontId="2" type="noConversion"/>
  </si>
  <si>
    <r>
      <t>保險費率</t>
    </r>
    <r>
      <rPr>
        <sz val="12"/>
        <rFont val="Times New Roman"/>
        <family val="1"/>
      </rPr>
      <t>9.21%</t>
    </r>
    <r>
      <rPr>
        <sz val="12"/>
        <rFont val="標楷體"/>
        <family val="4"/>
        <charset val="136"/>
      </rPr>
      <t>，包括：</t>
    </r>
    <phoneticPr fontId="2" type="noConversion"/>
  </si>
  <si>
    <t>平均月投保薪資係參酌歷年統計資料編列。</t>
    <phoneticPr fontId="2" type="noConversion"/>
  </si>
  <si>
    <t>係退保已久投保單位溢繳之保險費。</t>
    <phoneticPr fontId="2" type="noConversion"/>
  </si>
  <si>
    <r>
      <t>編列</t>
    </r>
    <r>
      <rPr>
        <sz val="12"/>
        <rFont val="Times New Roman"/>
        <family val="1"/>
      </rPr>
      <t>30</t>
    </r>
    <r>
      <rPr>
        <sz val="12"/>
        <rFont val="標楷體"/>
        <family val="4"/>
        <charset val="136"/>
      </rPr>
      <t>千元，係應付保管款滿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年轉雜項收入後再提出申請。</t>
    </r>
    <phoneticPr fontId="2" type="noConversion"/>
  </si>
  <si>
    <t>投融資業務收入</t>
    <phoneticPr fontId="2" type="noConversion"/>
  </si>
  <si>
    <t>年</t>
    <phoneticPr fontId="2" type="noConversion"/>
  </si>
  <si>
    <t>　  其他補助收入</t>
    <phoneticPr fontId="2" type="noConversion"/>
  </si>
  <si>
    <t>　  雜項業務收入</t>
    <phoneticPr fontId="2" type="noConversion"/>
  </si>
  <si>
    <r>
      <t xml:space="preserve"> 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國內投資</t>
    </r>
    <phoneticPr fontId="2" type="noConversion"/>
  </si>
  <si>
    <r>
      <t xml:space="preserve"> 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國外投資</t>
    </r>
    <phoneticPr fontId="2" type="noConversion"/>
  </si>
  <si>
    <r>
      <t xml:space="preserve">            </t>
    </r>
    <r>
      <rPr>
        <sz val="12"/>
        <rFont val="標楷體"/>
        <family val="4"/>
        <charset val="136"/>
      </rPr>
      <t>票券</t>
    </r>
    <phoneticPr fontId="2" type="noConversion"/>
  </si>
  <si>
    <r>
      <t>　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債券</t>
    </r>
    <phoneticPr fontId="2" type="noConversion"/>
  </si>
  <si>
    <r>
      <t>職業災害平均費率</t>
    </r>
    <r>
      <rPr>
        <sz val="12"/>
        <rFont val="Times New Roman"/>
        <family val="1"/>
      </rPr>
      <t>0.21%</t>
    </r>
    <r>
      <rPr>
        <sz val="12"/>
        <rFont val="標楷體"/>
        <family val="4"/>
        <charset val="136"/>
      </rPr>
      <t>。</t>
    </r>
    <phoneticPr fontId="2" type="noConversion"/>
  </si>
  <si>
    <t>不動產投資收入</t>
    <phoneticPr fontId="20" type="noConversion"/>
  </si>
  <si>
    <r>
      <t>係預收保費屆滿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年轉入等收入。</t>
    </r>
    <phoneticPr fontId="2" type="noConversion"/>
  </si>
  <si>
    <t>雜項業務成本─職業災害勞工保護</t>
    <phoneticPr fontId="20" type="noConversion"/>
  </si>
  <si>
    <t>保險給付</t>
    <phoneticPr fontId="20" type="noConversion"/>
  </si>
  <si>
    <r>
      <t>　</t>
    </r>
    <r>
      <rPr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服務費用</t>
    </r>
    <phoneticPr fontId="2" type="noConversion"/>
  </si>
  <si>
    <r>
      <t>　　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一般服務費</t>
    </r>
    <phoneticPr fontId="2" type="noConversion"/>
  </si>
  <si>
    <r>
      <t>　</t>
    </r>
    <r>
      <rPr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短絀、賠償與保險給付</t>
    </r>
    <phoneticPr fontId="2" type="noConversion"/>
  </si>
  <si>
    <r>
      <t>　　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各項短絀</t>
    </r>
    <phoneticPr fontId="2" type="noConversion"/>
  </si>
  <si>
    <r>
      <t>　　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水電費</t>
    </r>
    <phoneticPr fontId="2" type="noConversion"/>
  </si>
  <si>
    <r>
      <t>　　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印刷裝訂與廣告費</t>
    </r>
    <phoneticPr fontId="2" type="noConversion"/>
  </si>
  <si>
    <r>
      <t>　　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修理保養及保固費</t>
    </r>
    <phoneticPr fontId="2" type="noConversion"/>
  </si>
  <si>
    <r>
      <t>　　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保險費</t>
    </r>
    <phoneticPr fontId="2" type="noConversion"/>
  </si>
  <si>
    <r>
      <t>　　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一般服務費</t>
    </r>
    <phoneticPr fontId="2" type="noConversion"/>
  </si>
  <si>
    <r>
      <t>　　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專業服務費</t>
    </r>
    <phoneticPr fontId="2" type="noConversion"/>
  </si>
  <si>
    <r>
      <t>　　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其他費用</t>
    </r>
    <phoneticPr fontId="2" type="noConversion"/>
  </si>
  <si>
    <r>
      <t>　</t>
    </r>
    <r>
      <rPr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服務費用</t>
    </r>
    <phoneticPr fontId="2" type="noConversion"/>
  </si>
  <si>
    <r>
      <t>　</t>
    </r>
    <r>
      <rPr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租金與利息</t>
    </r>
    <phoneticPr fontId="2" type="noConversion"/>
  </si>
  <si>
    <r>
      <t>　　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利息</t>
    </r>
    <phoneticPr fontId="2" type="noConversion"/>
  </si>
  <si>
    <r>
      <t>　　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土地稅</t>
    </r>
    <phoneticPr fontId="2" type="noConversion"/>
  </si>
  <si>
    <r>
      <t>　　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房屋稅</t>
    </r>
    <phoneticPr fontId="2" type="noConversion"/>
  </si>
  <si>
    <r>
      <t>　　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規費</t>
    </r>
    <phoneticPr fontId="2" type="noConversion"/>
  </si>
  <si>
    <r>
      <t>　</t>
    </r>
    <r>
      <rPr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稅捐與規費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強制費</t>
    </r>
    <r>
      <rPr>
        <sz val="12"/>
        <rFont val="Times New Roman"/>
        <family val="1"/>
      </rPr>
      <t>)</t>
    </r>
    <phoneticPr fontId="2" type="noConversion"/>
  </si>
  <si>
    <r>
      <t>　</t>
    </r>
    <r>
      <rPr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其他</t>
    </r>
    <phoneticPr fontId="2" type="noConversion"/>
  </si>
  <si>
    <t>台北市大安區懷生段四小段</t>
    <phoneticPr fontId="20" type="noConversion"/>
  </si>
  <si>
    <r>
      <t>台北市中正區河堤段四小段</t>
    </r>
    <r>
      <rPr>
        <sz val="12"/>
        <rFont val="Times New Roman"/>
        <family val="1"/>
      </rPr>
      <t>(96-1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96-2</t>
    </r>
    <r>
      <rPr>
        <sz val="12"/>
        <rFont val="標楷體"/>
        <family val="4"/>
        <charset val="136"/>
      </rPr>
      <t>地號</t>
    </r>
    <r>
      <rPr>
        <sz val="12"/>
        <rFont val="Times New Roman"/>
        <family val="1"/>
      </rPr>
      <t>)</t>
    </r>
    <phoneticPr fontId="20" type="noConversion"/>
  </si>
  <si>
    <t>　　  短絀、賠償與保險給付</t>
    <phoneticPr fontId="2" type="noConversion"/>
  </si>
  <si>
    <t>　　　  保險給付</t>
    <phoneticPr fontId="2" type="noConversion"/>
  </si>
  <si>
    <t>　　　  提存</t>
    <phoneticPr fontId="2" type="noConversion"/>
  </si>
  <si>
    <t>　　　  各項短絀</t>
    <phoneticPr fontId="2" type="noConversion"/>
  </si>
  <si>
    <r>
      <t xml:space="preserve">             </t>
    </r>
    <r>
      <rPr>
        <sz val="12"/>
        <rFont val="標楷體"/>
        <family val="4"/>
        <charset val="136"/>
      </rPr>
      <t>其他</t>
    </r>
    <phoneticPr fontId="2" type="noConversion"/>
  </si>
  <si>
    <r>
      <t xml:space="preserve">                 </t>
    </r>
    <r>
      <rPr>
        <sz val="12"/>
        <rFont val="標楷體"/>
        <family val="4"/>
        <charset val="136"/>
      </rPr>
      <t>其他費用</t>
    </r>
    <phoneticPr fontId="2" type="noConversion"/>
  </si>
  <si>
    <r>
      <t>全年預估</t>
    </r>
    <r>
      <rPr>
        <sz val="12"/>
        <rFont val="Times New Roman"/>
        <family val="1"/>
      </rPr>
      <t>20</t>
    </r>
    <r>
      <rPr>
        <sz val="12"/>
        <rFont val="標楷體"/>
        <family val="4"/>
        <charset val="136"/>
      </rPr>
      <t>件。</t>
    </r>
    <phoneticPr fontId="20" type="noConversion"/>
  </si>
  <si>
    <r>
      <t>全年預估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人次。</t>
    </r>
    <phoneticPr fontId="20" type="noConversion"/>
  </si>
  <si>
    <r>
      <t>全年預估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件。</t>
    </r>
    <phoneticPr fontId="20" type="noConversion"/>
  </si>
  <si>
    <r>
      <t>全年預估</t>
    </r>
    <r>
      <rPr>
        <sz val="11"/>
        <rFont val="Times New Roman"/>
        <family val="1"/>
      </rPr>
      <t>9</t>
    </r>
    <r>
      <rPr>
        <sz val="11"/>
        <rFont val="標楷體"/>
        <family val="4"/>
        <charset val="136"/>
      </rPr>
      <t>件。</t>
    </r>
    <phoneticPr fontId="20" type="noConversion"/>
  </si>
  <si>
    <r>
      <t>全年預估</t>
    </r>
    <r>
      <rPr>
        <sz val="11"/>
        <rFont val="Times New Roman"/>
        <family val="1"/>
      </rPr>
      <t>1</t>
    </r>
    <r>
      <rPr>
        <sz val="11"/>
        <rFont val="標楷體"/>
        <family val="4"/>
        <charset val="136"/>
      </rPr>
      <t>件。</t>
    </r>
    <phoneticPr fontId="20" type="noConversion"/>
  </si>
  <si>
    <r>
      <t>全年預估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件。</t>
    </r>
    <phoneticPr fontId="20" type="noConversion"/>
  </si>
  <si>
    <r>
      <t xml:space="preserve">             </t>
    </r>
    <r>
      <rPr>
        <sz val="12"/>
        <rFont val="標楷體"/>
        <family val="4"/>
        <charset val="136"/>
      </rPr>
      <t>租金與利息</t>
    </r>
    <phoneticPr fontId="2" type="noConversion"/>
  </si>
  <si>
    <r>
      <t xml:space="preserve">                 </t>
    </r>
    <r>
      <rPr>
        <sz val="12"/>
        <rFont val="標楷體"/>
        <family val="4"/>
        <charset val="136"/>
      </rPr>
      <t>利息</t>
    </r>
    <phoneticPr fontId="2" type="noConversion"/>
  </si>
  <si>
    <r>
      <t xml:space="preserve">             </t>
    </r>
    <r>
      <rPr>
        <b/>
        <sz val="12"/>
        <rFont val="標楷體"/>
        <family val="4"/>
        <charset val="136"/>
      </rPr>
      <t>雜項費用</t>
    </r>
    <phoneticPr fontId="2" type="noConversion"/>
  </si>
  <si>
    <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其他</t>
    </r>
    <phoneticPr fontId="2" type="noConversion"/>
  </si>
  <si>
    <r>
      <t>　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</t>
    </r>
    <r>
      <rPr>
        <sz val="12"/>
        <rFont val="標楷體"/>
        <family val="4"/>
        <charset val="136"/>
      </rPr>
      <t>其他費用</t>
    </r>
    <phoneticPr fontId="2" type="noConversion"/>
  </si>
  <si>
    <t xml:space="preserve">    其他業務外費用</t>
    <phoneticPr fontId="2" type="noConversion"/>
  </si>
  <si>
    <t>係預估呆帳收回。</t>
    <phoneticPr fontId="2" type="noConversion"/>
  </si>
  <si>
    <r>
      <t>編列</t>
    </r>
    <r>
      <rPr>
        <sz val="12"/>
        <rFont val="Times New Roman"/>
        <family val="1"/>
      </rPr>
      <t>121</t>
    </r>
    <r>
      <rPr>
        <sz val="12"/>
        <rFont val="標楷體"/>
        <family val="4"/>
        <charset val="136"/>
      </rPr>
      <t>千元，係基金投資不動產之保險費用。</t>
    </r>
    <phoneticPr fontId="2" type="noConversion"/>
  </si>
  <si>
    <r>
      <t xml:space="preserve">　減少短期債務、流動金融負債、其他負債
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及遞延貸項</t>
    </r>
    <phoneticPr fontId="2" type="noConversion"/>
  </si>
  <si>
    <t xml:space="preserve">    財務收入</t>
    <phoneticPr fontId="2" type="noConversion"/>
  </si>
  <si>
    <t xml:space="preserve">    其他業務外收入</t>
    <phoneticPr fontId="2" type="noConversion"/>
  </si>
  <si>
    <t xml:space="preserve">      利息收入</t>
    <phoneticPr fontId="2" type="noConversion"/>
  </si>
  <si>
    <t xml:space="preserve">      利息收入</t>
    <phoneticPr fontId="2" type="noConversion"/>
  </si>
  <si>
    <t xml:space="preserve">      收回呆帳</t>
    <phoneticPr fontId="2" type="noConversion"/>
  </si>
  <si>
    <t xml:space="preserve">      雜項收入</t>
    <phoneticPr fontId="2" type="noConversion"/>
  </si>
  <si>
    <t xml:space="preserve">      收回呆帳</t>
    <phoneticPr fontId="2" type="noConversion"/>
  </si>
  <si>
    <r>
      <t>係應付保管款逾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年轉入。</t>
    </r>
    <phoneticPr fontId="2" type="noConversion"/>
  </si>
  <si>
    <t xml:space="preserve">    融資業務成本</t>
    <phoneticPr fontId="2" type="noConversion"/>
  </si>
  <si>
    <t xml:space="preserve">    不動產投資成本</t>
    <phoneticPr fontId="2" type="noConversion"/>
  </si>
  <si>
    <t xml:space="preserve">    其他投融資業務成本</t>
    <phoneticPr fontId="2" type="noConversion"/>
  </si>
  <si>
    <r>
      <t xml:space="preserve">             </t>
    </r>
    <r>
      <rPr>
        <sz val="12"/>
        <rFont val="標楷體"/>
        <family val="4"/>
        <charset val="136"/>
      </rPr>
      <t>服務費用</t>
    </r>
    <phoneticPr fontId="2" type="noConversion"/>
  </si>
  <si>
    <r>
      <t xml:space="preserve">             </t>
    </r>
    <r>
      <rPr>
        <sz val="12"/>
        <rFont val="標楷體"/>
        <family val="4"/>
        <charset val="136"/>
      </rPr>
      <t>服務費用</t>
    </r>
    <phoneticPr fontId="2" type="noConversion"/>
  </si>
  <si>
    <r>
      <t xml:space="preserve">             </t>
    </r>
    <r>
      <rPr>
        <sz val="12"/>
        <rFont val="標楷體"/>
        <family val="4"/>
        <charset val="136"/>
      </rPr>
      <t>稅捐與規費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強制費</t>
    </r>
    <r>
      <rPr>
        <sz val="12"/>
        <rFont val="Times New Roman"/>
        <family val="1"/>
      </rPr>
      <t>)</t>
    </r>
    <phoneticPr fontId="2" type="noConversion"/>
  </si>
  <si>
    <r>
      <t xml:space="preserve">                 </t>
    </r>
    <r>
      <rPr>
        <sz val="12"/>
        <rFont val="標楷體"/>
        <family val="4"/>
        <charset val="136"/>
      </rPr>
      <t>一般服務費</t>
    </r>
    <phoneticPr fontId="2" type="noConversion"/>
  </si>
  <si>
    <r>
      <t xml:space="preserve">                 </t>
    </r>
    <r>
      <rPr>
        <sz val="12"/>
        <rFont val="標楷體"/>
        <family val="4"/>
        <charset val="136"/>
      </rPr>
      <t>一般服務費</t>
    </r>
    <phoneticPr fontId="2" type="noConversion"/>
  </si>
  <si>
    <r>
      <t xml:space="preserve">                 </t>
    </r>
    <r>
      <rPr>
        <sz val="12"/>
        <rFont val="標楷體"/>
        <family val="4"/>
        <charset val="136"/>
      </rPr>
      <t>水電費</t>
    </r>
    <phoneticPr fontId="2" type="noConversion"/>
  </si>
  <si>
    <r>
      <t xml:space="preserve">                 </t>
    </r>
    <r>
      <rPr>
        <sz val="12"/>
        <rFont val="標楷體"/>
        <family val="4"/>
        <charset val="136"/>
      </rPr>
      <t>一般服務費</t>
    </r>
    <phoneticPr fontId="2" type="noConversion"/>
  </si>
  <si>
    <r>
      <t xml:space="preserve">                 </t>
    </r>
    <r>
      <rPr>
        <sz val="12"/>
        <rFont val="標楷體"/>
        <family val="4"/>
        <charset val="136"/>
      </rPr>
      <t>專業服務費</t>
    </r>
    <phoneticPr fontId="2" type="noConversion"/>
  </si>
  <si>
    <r>
      <t xml:space="preserve">                 </t>
    </r>
    <r>
      <rPr>
        <sz val="12"/>
        <rFont val="標楷體"/>
        <family val="4"/>
        <charset val="136"/>
      </rPr>
      <t>土地稅</t>
    </r>
    <phoneticPr fontId="2" type="noConversion"/>
  </si>
  <si>
    <r>
      <t xml:space="preserve">                 </t>
    </r>
    <r>
      <rPr>
        <sz val="12"/>
        <rFont val="標楷體"/>
        <family val="4"/>
        <charset val="136"/>
      </rPr>
      <t>房屋稅</t>
    </r>
    <phoneticPr fontId="2" type="noConversion"/>
  </si>
  <si>
    <r>
      <t xml:space="preserve">                 </t>
    </r>
    <r>
      <rPr>
        <sz val="12"/>
        <rFont val="標楷體"/>
        <family val="4"/>
        <charset val="136"/>
      </rPr>
      <t>規費</t>
    </r>
    <phoneticPr fontId="2" type="noConversion"/>
  </si>
  <si>
    <r>
      <t xml:space="preserve">    </t>
    </r>
    <r>
      <rPr>
        <b/>
        <sz val="12"/>
        <rFont val="標楷體"/>
        <family val="4"/>
        <charset val="136"/>
      </rPr>
      <t>未加保勞工</t>
    </r>
    <phoneticPr fontId="20" type="noConversion"/>
  </si>
  <si>
    <r>
      <t xml:space="preserve">        </t>
    </r>
    <r>
      <rPr>
        <sz val="12"/>
        <rFont val="標楷體"/>
        <family val="4"/>
        <charset val="136"/>
      </rPr>
      <t>殘廢補助</t>
    </r>
    <phoneticPr fontId="20" type="noConversion"/>
  </si>
  <si>
    <r>
      <t xml:space="preserve">        </t>
    </r>
    <r>
      <rPr>
        <sz val="12"/>
        <rFont val="標楷體"/>
        <family val="4"/>
        <charset val="136"/>
      </rPr>
      <t>死亡補助</t>
    </r>
    <phoneticPr fontId="20" type="noConversion"/>
  </si>
  <si>
    <r>
      <t xml:space="preserve">        </t>
    </r>
    <r>
      <rPr>
        <sz val="12"/>
        <rFont val="標楷體"/>
        <family val="4"/>
        <charset val="136"/>
      </rPr>
      <t>職業疾病生活津貼</t>
    </r>
    <phoneticPr fontId="20" type="noConversion"/>
  </si>
  <si>
    <r>
      <t xml:space="preserve">        </t>
    </r>
    <r>
      <rPr>
        <sz val="12"/>
        <rFont val="標楷體"/>
        <family val="4"/>
        <charset val="136"/>
      </rPr>
      <t>身體障害生活津貼</t>
    </r>
    <phoneticPr fontId="20" type="noConversion"/>
  </si>
  <si>
    <r>
      <t xml:space="preserve">        </t>
    </r>
    <r>
      <rPr>
        <sz val="12"/>
        <rFont val="標楷體"/>
        <family val="4"/>
        <charset val="136"/>
      </rPr>
      <t>職業訓練生活津貼</t>
    </r>
    <phoneticPr fontId="20" type="noConversion"/>
  </si>
  <si>
    <r>
      <t xml:space="preserve">        </t>
    </r>
    <r>
      <rPr>
        <sz val="12"/>
        <rFont val="標楷體"/>
        <family val="4"/>
        <charset val="136"/>
      </rPr>
      <t>器具補助</t>
    </r>
    <phoneticPr fontId="20" type="noConversion"/>
  </si>
  <si>
    <r>
      <t xml:space="preserve">        </t>
    </r>
    <r>
      <rPr>
        <sz val="12"/>
        <rFont val="標楷體"/>
        <family val="4"/>
        <charset val="136"/>
      </rPr>
      <t>看護補助</t>
    </r>
    <phoneticPr fontId="20" type="noConversion"/>
  </si>
  <si>
    <r>
      <t xml:space="preserve">        </t>
    </r>
    <r>
      <rPr>
        <sz val="12"/>
        <rFont val="標楷體"/>
        <family val="4"/>
        <charset val="136"/>
      </rPr>
      <t>家屬補助</t>
    </r>
    <phoneticPr fontId="20" type="noConversion"/>
  </si>
  <si>
    <r>
      <t xml:space="preserve">        </t>
    </r>
    <r>
      <rPr>
        <sz val="12"/>
        <rFont val="標楷體"/>
        <family val="4"/>
        <charset val="136"/>
      </rPr>
      <t>複檢費用</t>
    </r>
    <phoneticPr fontId="20" type="noConversion"/>
  </si>
  <si>
    <r>
      <t xml:space="preserve">        </t>
    </r>
    <r>
      <rPr>
        <sz val="12"/>
        <rFont val="標楷體"/>
        <family val="4"/>
        <charset val="136"/>
      </rPr>
      <t>委託鑑定費用</t>
    </r>
    <phoneticPr fontId="20" type="noConversion"/>
  </si>
  <si>
    <r>
      <t xml:space="preserve">            </t>
    </r>
    <r>
      <rPr>
        <sz val="12"/>
        <rFont val="標楷體"/>
        <family val="4"/>
        <charset val="136"/>
      </rPr>
      <t xml:space="preserve">職業疾病相當勞保失能給付
</t>
    </r>
    <r>
      <rPr>
        <sz val="12"/>
        <rFont val="Times New Roman"/>
        <family val="1"/>
      </rPr>
      <t xml:space="preserve">            1-3</t>
    </r>
    <r>
      <rPr>
        <sz val="12"/>
        <rFont val="標楷體"/>
        <family val="4"/>
        <charset val="136"/>
      </rPr>
      <t>等級且喪失全部工作能力</t>
    </r>
    <phoneticPr fontId="20" type="noConversion"/>
  </si>
  <si>
    <r>
      <t xml:space="preserve">            </t>
    </r>
    <r>
      <rPr>
        <sz val="12"/>
        <rFont val="標楷體"/>
        <family val="4"/>
        <charset val="136"/>
      </rPr>
      <t xml:space="preserve">職業疾病相當勞保失能給付
</t>
    </r>
    <r>
      <rPr>
        <sz val="12"/>
        <rFont val="Times New Roman"/>
        <family val="1"/>
      </rPr>
      <t xml:space="preserve">            1-7</t>
    </r>
    <r>
      <rPr>
        <sz val="12"/>
        <rFont val="標楷體"/>
        <family val="4"/>
        <charset val="136"/>
      </rPr>
      <t>等級且喪失部分工作能力</t>
    </r>
    <phoneticPr fontId="20" type="noConversion"/>
  </si>
  <si>
    <r>
      <t xml:space="preserve">            </t>
    </r>
    <r>
      <rPr>
        <sz val="12"/>
        <rFont val="標楷體"/>
        <family val="4"/>
        <charset val="136"/>
      </rPr>
      <t xml:space="preserve">職業疾病相當勞保失能給付
</t>
    </r>
    <r>
      <rPr>
        <sz val="12"/>
        <rFont val="Times New Roman"/>
        <family val="1"/>
      </rPr>
      <t xml:space="preserve">            8-10</t>
    </r>
    <r>
      <rPr>
        <sz val="12"/>
        <rFont val="標楷體"/>
        <family val="4"/>
        <charset val="136"/>
      </rPr>
      <t>等級且喪失部分工作能力</t>
    </r>
    <phoneticPr fontId="20" type="noConversion"/>
  </si>
  <si>
    <r>
      <t xml:space="preserve">            </t>
    </r>
    <r>
      <rPr>
        <sz val="12"/>
        <rFont val="標楷體"/>
        <family val="4"/>
        <charset val="136"/>
      </rPr>
      <t xml:space="preserve">職業疾病相當勞保失能給付
</t>
    </r>
    <r>
      <rPr>
        <sz val="12"/>
        <rFont val="Times New Roman"/>
        <family val="1"/>
      </rPr>
      <t xml:space="preserve">            11-15</t>
    </r>
    <r>
      <rPr>
        <sz val="12"/>
        <rFont val="標楷體"/>
        <family val="4"/>
        <charset val="136"/>
      </rPr>
      <t>等級且喪失部分工作能力</t>
    </r>
    <phoneticPr fontId="20" type="noConversion"/>
  </si>
  <si>
    <r>
      <t xml:space="preserve">            </t>
    </r>
    <r>
      <rPr>
        <sz val="12"/>
        <rFont val="標楷體"/>
        <family val="4"/>
        <charset val="136"/>
      </rPr>
      <t xml:space="preserve">符合勞保失能給付
</t>
    </r>
    <r>
      <rPr>
        <sz val="12"/>
        <rFont val="Times New Roman"/>
        <family val="1"/>
      </rPr>
      <t xml:space="preserve">            1-3</t>
    </r>
    <r>
      <rPr>
        <sz val="12"/>
        <rFont val="標楷體"/>
        <family val="4"/>
        <charset val="136"/>
      </rPr>
      <t>等級且喪失全部工作能力</t>
    </r>
    <phoneticPr fontId="20" type="noConversion"/>
  </si>
  <si>
    <r>
      <t xml:space="preserve">            </t>
    </r>
    <r>
      <rPr>
        <sz val="12"/>
        <rFont val="標楷體"/>
        <family val="4"/>
        <charset val="136"/>
      </rPr>
      <t xml:space="preserve">符合勞保失能給付
</t>
    </r>
    <r>
      <rPr>
        <sz val="12"/>
        <rFont val="Times New Roman"/>
        <family val="1"/>
      </rPr>
      <t xml:space="preserve">            1-7</t>
    </r>
    <r>
      <rPr>
        <sz val="12"/>
        <rFont val="標楷體"/>
        <family val="4"/>
        <charset val="136"/>
      </rPr>
      <t>等級且喪失部分工作能力</t>
    </r>
    <phoneticPr fontId="20" type="noConversion"/>
  </si>
  <si>
    <r>
      <t xml:space="preserve">                 </t>
    </r>
    <r>
      <rPr>
        <sz val="12"/>
        <rFont val="標楷體"/>
        <family val="4"/>
        <charset val="136"/>
      </rPr>
      <t>印刷裝訂與廣告費</t>
    </r>
    <phoneticPr fontId="2" type="noConversion"/>
  </si>
  <si>
    <r>
      <t xml:space="preserve">    </t>
    </r>
    <r>
      <rPr>
        <b/>
        <sz val="12"/>
        <rFont val="標楷體"/>
        <family val="4"/>
        <charset val="136"/>
      </rPr>
      <t>職業災害勞工保護</t>
    </r>
    <phoneticPr fontId="20" type="noConversion"/>
  </si>
  <si>
    <t>　  職業災害勞工保護</t>
    <phoneticPr fontId="2" type="noConversion"/>
  </si>
  <si>
    <r>
      <t>　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>短絀、賠償與保險給付</t>
    </r>
    <phoneticPr fontId="2" type="noConversion"/>
  </si>
  <si>
    <r>
      <t>　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保險給付</t>
    </r>
    <phoneticPr fontId="2" type="noConversion"/>
  </si>
  <si>
    <t>　  保險給付(已加保勞工)</t>
    <phoneticPr fontId="2" type="noConversion"/>
  </si>
  <si>
    <r>
      <t xml:space="preserve">        </t>
    </r>
    <r>
      <rPr>
        <b/>
        <sz val="12"/>
        <rFont val="標楷體"/>
        <family val="4"/>
        <charset val="136"/>
      </rPr>
      <t>已加保勞工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</si>
  <si>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職業疾病生活津貼</t>
    </r>
    <phoneticPr fontId="20" type="noConversion"/>
  </si>
  <si>
    <r>
      <t>　</t>
    </r>
    <r>
      <rPr>
        <sz val="11"/>
        <rFont val="Times New Roman"/>
        <family val="1"/>
      </rPr>
      <t xml:space="preserve">     </t>
    </r>
    <r>
      <rPr>
        <sz val="11"/>
        <rFont val="標楷體"/>
        <family val="4"/>
        <charset val="136"/>
      </rPr>
      <t>　</t>
    </r>
    <r>
      <rPr>
        <sz val="11"/>
        <rFont val="Times New Roman"/>
        <family val="1"/>
      </rPr>
      <t xml:space="preserve">    </t>
    </r>
    <r>
      <rPr>
        <sz val="11"/>
        <rFont val="標楷體"/>
        <family val="4"/>
        <charset val="136"/>
      </rPr>
      <t>職業疾病相當勞保失能給付
　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　</t>
    </r>
    <r>
      <rPr>
        <sz val="11"/>
        <rFont val="Times New Roman"/>
        <family val="1"/>
      </rPr>
      <t xml:space="preserve">        1-3</t>
    </r>
    <r>
      <rPr>
        <sz val="11"/>
        <rFont val="標楷體"/>
        <family val="4"/>
        <charset val="136"/>
      </rPr>
      <t>等級且喪失全部工作能力</t>
    </r>
    <phoneticPr fontId="20" type="noConversion"/>
  </si>
  <si>
    <r>
      <t>　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　　</t>
    </r>
    <r>
      <rPr>
        <sz val="11"/>
        <rFont val="Times New Roman"/>
        <family val="1"/>
      </rPr>
      <t xml:space="preserve">    </t>
    </r>
    <r>
      <rPr>
        <sz val="11"/>
        <rFont val="標楷體"/>
        <family val="4"/>
        <charset val="136"/>
      </rPr>
      <t>職業疾病相當勞保失能給付
　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　　</t>
    </r>
    <r>
      <rPr>
        <sz val="11"/>
        <rFont val="Times New Roman"/>
        <family val="1"/>
      </rPr>
      <t xml:space="preserve">    1-7</t>
    </r>
    <r>
      <rPr>
        <sz val="11"/>
        <rFont val="標楷體"/>
        <family val="4"/>
        <charset val="136"/>
      </rPr>
      <t>等級且喪失部分工作能力</t>
    </r>
    <phoneticPr fontId="20" type="noConversion"/>
  </si>
  <si>
    <r>
      <t>　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　　</t>
    </r>
    <r>
      <rPr>
        <sz val="11"/>
        <rFont val="Times New Roman"/>
        <family val="1"/>
      </rPr>
      <t xml:space="preserve">    </t>
    </r>
    <r>
      <rPr>
        <sz val="11"/>
        <rFont val="標楷體"/>
        <family val="4"/>
        <charset val="136"/>
      </rPr>
      <t>職業疾病相當勞保失能給付
　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　　</t>
    </r>
    <r>
      <rPr>
        <sz val="11"/>
        <rFont val="Times New Roman"/>
        <family val="1"/>
      </rPr>
      <t xml:space="preserve">    8-10</t>
    </r>
    <r>
      <rPr>
        <sz val="11"/>
        <rFont val="標楷體"/>
        <family val="4"/>
        <charset val="136"/>
      </rPr>
      <t>等級且喪失部分工作能力</t>
    </r>
    <phoneticPr fontId="20" type="noConversion"/>
  </si>
  <si>
    <r>
      <t>　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　　</t>
    </r>
    <r>
      <rPr>
        <sz val="11"/>
        <rFont val="Times New Roman"/>
        <family val="1"/>
      </rPr>
      <t xml:space="preserve">    </t>
    </r>
    <r>
      <rPr>
        <sz val="11"/>
        <rFont val="標楷體"/>
        <family val="4"/>
        <charset val="136"/>
      </rPr>
      <t>職業疾病相當勞保失能給付
　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　　</t>
    </r>
    <r>
      <rPr>
        <sz val="11"/>
        <rFont val="Times New Roman"/>
        <family val="1"/>
      </rPr>
      <t xml:space="preserve">    11-15</t>
    </r>
    <r>
      <rPr>
        <sz val="11"/>
        <rFont val="標楷體"/>
        <family val="4"/>
        <charset val="136"/>
      </rPr>
      <t>等級且喪失部分工作能力</t>
    </r>
    <phoneticPr fontId="20" type="noConversion"/>
  </si>
  <si>
    <r>
      <t xml:space="preserve">            </t>
    </r>
    <r>
      <rPr>
        <sz val="12"/>
        <rFont val="標楷體"/>
        <family val="4"/>
        <charset val="136"/>
      </rPr>
      <t>身體障害生活津貼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</si>
  <si>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職業訓練生活津貼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</si>
  <si>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器具補助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</si>
  <si>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看護補助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</si>
  <si>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家屬補助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</si>
  <si>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</t>
    </r>
    <r>
      <rPr>
        <sz val="11"/>
        <rFont val="標楷體"/>
        <family val="4"/>
        <charset val="136"/>
      </rPr>
      <t>職業疾病生活津貼</t>
    </r>
    <r>
      <rPr>
        <sz val="11"/>
        <rFont val="Times New Roman"/>
        <family val="1"/>
      </rPr>
      <t>-</t>
    </r>
    <r>
      <rPr>
        <sz val="11"/>
        <rFont val="標楷體"/>
        <family val="4"/>
        <charset val="136"/>
      </rPr>
      <t>勞保效力終止</t>
    </r>
    <phoneticPr fontId="20" type="noConversion"/>
  </si>
  <si>
    <r>
      <t>　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　　</t>
    </r>
    <r>
      <rPr>
        <sz val="11"/>
        <rFont val="Times New Roman"/>
        <family val="1"/>
      </rPr>
      <t xml:space="preserve">    </t>
    </r>
    <r>
      <rPr>
        <sz val="11"/>
        <rFont val="標楷體"/>
        <family val="4"/>
        <charset val="136"/>
      </rPr>
      <t>職業疾病相當勞保失能給付
　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　　</t>
    </r>
    <r>
      <rPr>
        <sz val="11"/>
        <rFont val="Times New Roman"/>
        <family val="1"/>
      </rPr>
      <t xml:space="preserve">    1-3</t>
    </r>
    <r>
      <rPr>
        <sz val="11"/>
        <rFont val="標楷體"/>
        <family val="4"/>
        <charset val="136"/>
      </rPr>
      <t>等級且喪失全部工作能力</t>
    </r>
    <phoneticPr fontId="20" type="noConversion"/>
  </si>
  <si>
    <r>
      <t>　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　</t>
    </r>
    <r>
      <rPr>
        <sz val="11"/>
        <rFont val="Times New Roman"/>
        <family val="1"/>
      </rPr>
      <t xml:space="preserve">        </t>
    </r>
    <r>
      <rPr>
        <sz val="11"/>
        <rFont val="標楷體"/>
        <family val="4"/>
        <charset val="136"/>
      </rPr>
      <t>職業疾病相當勞保失能給付
　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　　</t>
    </r>
    <r>
      <rPr>
        <sz val="11"/>
        <rFont val="Times New Roman"/>
        <family val="1"/>
      </rPr>
      <t xml:space="preserve">    11-15</t>
    </r>
    <r>
      <rPr>
        <sz val="11"/>
        <rFont val="標楷體"/>
        <family val="4"/>
        <charset val="136"/>
      </rPr>
      <t>等級且喪失部分工作能力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</si>
  <si>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職業災害預防與補助</t>
    </r>
    <phoneticPr fontId="20" type="noConversion"/>
  </si>
  <si>
    <t>-</t>
    <phoneticPr fontId="2" type="noConversion"/>
  </si>
  <si>
    <r>
      <t>全年預估</t>
    </r>
    <r>
      <rPr>
        <sz val="11"/>
        <rFont val="Times New Roman"/>
        <family val="1"/>
      </rPr>
      <t>4</t>
    </r>
    <r>
      <rPr>
        <sz val="11"/>
        <rFont val="標楷體"/>
        <family val="4"/>
        <charset val="136"/>
      </rPr>
      <t>件。</t>
    </r>
    <phoneticPr fontId="20" type="noConversion"/>
  </si>
  <si>
    <r>
      <t>全年預估</t>
    </r>
    <r>
      <rPr>
        <sz val="11"/>
        <rFont val="Times New Roman"/>
        <family val="1"/>
      </rPr>
      <t>2</t>
    </r>
    <r>
      <rPr>
        <sz val="11"/>
        <rFont val="標楷體"/>
        <family val="4"/>
        <charset val="136"/>
      </rPr>
      <t>件。</t>
    </r>
    <phoneticPr fontId="20" type="noConversion"/>
  </si>
  <si>
    <r>
      <t>全年事故率</t>
    </r>
    <r>
      <rPr>
        <sz val="11"/>
        <rFont val="Times New Roman"/>
        <family val="1"/>
      </rPr>
      <t>1.36</t>
    </r>
    <r>
      <rPr>
        <sz val="11"/>
        <rFont val="標楷體"/>
        <family val="4"/>
        <charset val="136"/>
      </rPr>
      <t>%</t>
    </r>
    <r>
      <rPr>
        <b/>
        <sz val="6"/>
        <rFont val="標楷體"/>
        <family val="4"/>
        <charset val="136"/>
      </rPr>
      <t>0</t>
    </r>
    <r>
      <rPr>
        <sz val="11"/>
        <rFont val="標楷體"/>
        <family val="4"/>
        <charset val="136"/>
      </rPr>
      <t>。</t>
    </r>
    <phoneticPr fontId="20" type="noConversion"/>
  </si>
  <si>
    <t>合計</t>
    <phoneticPr fontId="2" type="noConversion"/>
  </si>
  <si>
    <t>投融資業
務成本</t>
    <phoneticPr fontId="2" type="noConversion"/>
  </si>
  <si>
    <t>保險成本</t>
    <phoneticPr fontId="2" type="noConversion"/>
  </si>
  <si>
    <t>其他業
務成本</t>
    <phoneticPr fontId="2" type="noConversion"/>
  </si>
  <si>
    <t>其他業務
外費用</t>
    <phoneticPr fontId="2" type="noConversion"/>
  </si>
  <si>
    <t>　水電費</t>
    <phoneticPr fontId="2" type="noConversion"/>
  </si>
  <si>
    <t>　印刷裝訂與廣告費</t>
    <phoneticPr fontId="2" type="noConversion"/>
  </si>
  <si>
    <t>　修理保養及保固費</t>
    <phoneticPr fontId="2" type="noConversion"/>
  </si>
  <si>
    <t>　保險費</t>
    <phoneticPr fontId="2" type="noConversion"/>
  </si>
  <si>
    <t>　一般服務費</t>
    <phoneticPr fontId="2" type="noConversion"/>
  </si>
  <si>
    <t>　專業服務費</t>
    <phoneticPr fontId="2" type="noConversion"/>
  </si>
  <si>
    <t>租金與利息</t>
    <phoneticPr fontId="2" type="noConversion"/>
  </si>
  <si>
    <t>　利息</t>
    <phoneticPr fontId="2" type="noConversion"/>
  </si>
  <si>
    <r>
      <t>稅捐與規費</t>
    </r>
    <r>
      <rPr>
        <b/>
        <sz val="11"/>
        <rFont val="Times New Roman"/>
        <family val="1"/>
      </rPr>
      <t>(</t>
    </r>
    <r>
      <rPr>
        <b/>
        <sz val="11"/>
        <rFont val="標楷體"/>
        <family val="4"/>
        <charset val="136"/>
      </rPr>
      <t>強制費</t>
    </r>
    <r>
      <rPr>
        <b/>
        <sz val="11"/>
        <rFont val="Times New Roman"/>
        <family val="1"/>
      </rPr>
      <t>)</t>
    </r>
    <phoneticPr fontId="2" type="noConversion"/>
  </si>
  <si>
    <t>　土地稅</t>
    <phoneticPr fontId="2" type="noConversion"/>
  </si>
  <si>
    <t>　房屋稅</t>
    <phoneticPr fontId="2" type="noConversion"/>
  </si>
  <si>
    <t>　規費</t>
    <phoneticPr fontId="2" type="noConversion"/>
  </si>
  <si>
    <t>短絀、賠償與保險給付</t>
    <phoneticPr fontId="2" type="noConversion"/>
  </si>
  <si>
    <t>　各項短絀</t>
    <phoneticPr fontId="2" type="noConversion"/>
  </si>
  <si>
    <t>　保險給付</t>
    <phoneticPr fontId="2" type="noConversion"/>
  </si>
  <si>
    <t>　提存</t>
    <phoneticPr fontId="2" type="noConversion"/>
  </si>
  <si>
    <t>其他</t>
    <phoneticPr fontId="2" type="noConversion"/>
  </si>
  <si>
    <t>　其他費用</t>
    <phoneticPr fontId="2" type="noConversion"/>
  </si>
  <si>
    <t>總　　　　　計</t>
    <phoneticPr fontId="2" type="noConversion"/>
  </si>
  <si>
    <t>小計</t>
    <phoneticPr fontId="2" type="noConversion"/>
  </si>
  <si>
    <t>勞動部勞工保險局</t>
    <phoneticPr fontId="2" type="noConversion"/>
  </si>
  <si>
    <t>勞動基金運用局</t>
    <phoneticPr fontId="2" type="noConversion"/>
  </si>
  <si>
    <t>職業安全衛生署</t>
    <phoneticPr fontId="2" type="noConversion"/>
  </si>
  <si>
    <t>單位：新臺幣千元</t>
    <phoneticPr fontId="2" type="noConversion"/>
  </si>
  <si>
    <r>
      <t>勞</t>
    </r>
    <r>
      <rPr>
        <u/>
        <sz val="16"/>
        <rFont val="Times New Roman"/>
        <family val="1"/>
      </rPr>
      <t xml:space="preserve"> </t>
    </r>
    <r>
      <rPr>
        <u/>
        <sz val="16"/>
        <rFont val="標楷體"/>
        <family val="4"/>
        <charset val="136"/>
      </rPr>
      <t>工</t>
    </r>
    <r>
      <rPr>
        <u/>
        <sz val="16"/>
        <rFont val="Times New Roman"/>
        <family val="1"/>
      </rPr>
      <t xml:space="preserve"> </t>
    </r>
    <r>
      <rPr>
        <u/>
        <sz val="16"/>
        <rFont val="標楷體"/>
        <family val="4"/>
        <charset val="136"/>
      </rPr>
      <t>保</t>
    </r>
    <r>
      <rPr>
        <u/>
        <sz val="16"/>
        <rFont val="Times New Roman"/>
        <family val="1"/>
      </rPr>
      <t xml:space="preserve"> </t>
    </r>
    <r>
      <rPr>
        <u/>
        <sz val="16"/>
        <rFont val="標楷體"/>
        <family val="4"/>
        <charset val="136"/>
      </rPr>
      <t>險</t>
    </r>
    <r>
      <rPr>
        <u/>
        <sz val="16"/>
        <rFont val="Times New Roman"/>
        <family val="1"/>
      </rPr>
      <t xml:space="preserve"> </t>
    </r>
    <r>
      <rPr>
        <u/>
        <sz val="16"/>
        <rFont val="標楷體"/>
        <family val="4"/>
        <charset val="136"/>
      </rPr>
      <t>局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作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業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基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金</t>
    </r>
    <phoneticPr fontId="2" type="noConversion"/>
  </si>
  <si>
    <r>
      <t>　</t>
    </r>
    <r>
      <rPr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短絀、賠償與保險給付</t>
    </r>
    <phoneticPr fontId="2" type="noConversion"/>
  </si>
  <si>
    <r>
      <t xml:space="preserve">             </t>
    </r>
    <r>
      <rPr>
        <sz val="12"/>
        <rFont val="標楷體"/>
        <family val="4"/>
        <charset val="136"/>
      </rPr>
      <t>短絀、賠償與保險給付</t>
    </r>
    <phoneticPr fontId="2" type="noConversion"/>
  </si>
  <si>
    <r>
      <t xml:space="preserve">                 </t>
    </r>
    <r>
      <rPr>
        <sz val="12"/>
        <rFont val="標楷體"/>
        <family val="4"/>
        <charset val="136"/>
      </rPr>
      <t>各項短絀</t>
    </r>
    <phoneticPr fontId="2" type="noConversion"/>
  </si>
  <si>
    <r>
      <t>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職業傷病防治與重建</t>
    </r>
    <phoneticPr fontId="20" type="noConversion"/>
  </si>
  <si>
    <r>
      <t>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職業衛生與健康管理</t>
    </r>
    <phoneticPr fontId="20" type="noConversion"/>
  </si>
  <si>
    <r>
      <t>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國家職業災害預防計畫</t>
    </r>
    <phoneticPr fontId="20" type="noConversion"/>
  </si>
  <si>
    <r>
      <t>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安全衛生教育訓練及宣導</t>
    </r>
    <phoneticPr fontId="20" type="noConversion"/>
  </si>
  <si>
    <r>
      <t>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 xml:space="preserve">職災預防輔導與安衛設施補
</t>
    </r>
    <r>
      <rPr>
        <sz val="12"/>
        <rFont val="Times New Roman"/>
        <family val="1"/>
      </rPr>
      <t xml:space="preserve">                </t>
    </r>
    <r>
      <rPr>
        <sz val="12"/>
        <rFont val="標楷體"/>
        <family val="4"/>
        <charset val="136"/>
      </rPr>
      <t>助</t>
    </r>
    <r>
      <rPr>
        <sz val="12"/>
        <rFont val="Times New Roman"/>
        <family val="1"/>
      </rPr>
      <t xml:space="preserve">     </t>
    </r>
    <phoneticPr fontId="20" type="noConversion"/>
  </si>
  <si>
    <r>
      <t>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</t>
    </r>
    <r>
      <rPr>
        <sz val="12"/>
        <rFont val="標楷體"/>
        <family val="4"/>
        <charset val="136"/>
      </rPr>
      <t xml:space="preserve">補助相關團體辦理職業災
</t>
    </r>
    <r>
      <rPr>
        <sz val="12"/>
        <rFont val="Times New Roman"/>
        <family val="1"/>
      </rPr>
      <t xml:space="preserve">                </t>
    </r>
    <r>
      <rPr>
        <sz val="12"/>
        <rFont val="標楷體"/>
        <family val="4"/>
        <charset val="136"/>
      </rPr>
      <t>害預防事項</t>
    </r>
    <phoneticPr fontId="20" type="noConversion"/>
  </si>
  <si>
    <r>
      <t>係農民健康保險收入減成本與費用後之虧損數，依農民健康保險條例第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條規定，由主管機關撥補。</t>
    </r>
    <phoneticPr fontId="2" type="noConversion"/>
  </si>
  <si>
    <t>係政府補助未加入勞工保險而遭遇職業災害勞工之各項補助。</t>
    <phoneticPr fontId="2" type="noConversion"/>
  </si>
  <si>
    <t>係依職業災害勞工保護法規定所處罰鍰。</t>
    <phoneticPr fontId="2" type="noConversion"/>
  </si>
  <si>
    <t>本項目全數由職業安全衛生署辦理。</t>
    <phoneticPr fontId="2" type="noConversion"/>
  </si>
  <si>
    <t>本科目全數由勞動部勞工保險局辦理。</t>
    <phoneticPr fontId="2" type="noConversion"/>
  </si>
  <si>
    <t>本科目全數由勞動部勞工保險局辦理。</t>
    <phoneticPr fontId="2" type="noConversion"/>
  </si>
  <si>
    <r>
      <t>　</t>
    </r>
    <r>
      <rPr>
        <sz val="11"/>
        <rFont val="Times New Roman"/>
        <family val="1"/>
      </rPr>
      <t xml:space="preserve">     </t>
    </r>
    <r>
      <rPr>
        <sz val="11"/>
        <rFont val="標楷體"/>
        <family val="4"/>
        <charset val="136"/>
      </rPr>
      <t>　</t>
    </r>
    <r>
      <rPr>
        <sz val="11"/>
        <rFont val="Times New Roman"/>
        <family val="1"/>
      </rPr>
      <t xml:space="preserve">    </t>
    </r>
    <r>
      <rPr>
        <sz val="11"/>
        <rFont val="標楷體"/>
        <family val="4"/>
        <charset val="136"/>
      </rPr>
      <t>符合勞保失能給付
　</t>
    </r>
    <r>
      <rPr>
        <sz val="11"/>
        <rFont val="Times New Roman"/>
        <family val="1"/>
      </rPr>
      <t xml:space="preserve">     </t>
    </r>
    <r>
      <rPr>
        <sz val="11"/>
        <rFont val="標楷體"/>
        <family val="4"/>
        <charset val="136"/>
      </rPr>
      <t>　</t>
    </r>
    <r>
      <rPr>
        <sz val="11"/>
        <rFont val="Times New Roman"/>
        <family val="1"/>
      </rPr>
      <t xml:space="preserve">    1-3</t>
    </r>
    <r>
      <rPr>
        <sz val="11"/>
        <rFont val="標楷體"/>
        <family val="4"/>
        <charset val="136"/>
      </rPr>
      <t>等級且喪失全部工作能力</t>
    </r>
    <phoneticPr fontId="20" type="noConversion"/>
  </si>
  <si>
    <r>
      <t>　</t>
    </r>
    <r>
      <rPr>
        <sz val="11"/>
        <rFont val="Times New Roman"/>
        <family val="1"/>
      </rPr>
      <t xml:space="preserve">     </t>
    </r>
    <r>
      <rPr>
        <sz val="11"/>
        <rFont val="標楷體"/>
        <family val="4"/>
        <charset val="136"/>
      </rPr>
      <t>　</t>
    </r>
    <r>
      <rPr>
        <sz val="11"/>
        <rFont val="Times New Roman"/>
        <family val="1"/>
      </rPr>
      <t xml:space="preserve">    </t>
    </r>
    <r>
      <rPr>
        <sz val="11"/>
        <rFont val="標楷體"/>
        <family val="4"/>
        <charset val="136"/>
      </rPr>
      <t>符合勞保失能給付
　</t>
    </r>
    <r>
      <rPr>
        <sz val="11"/>
        <rFont val="Times New Roman"/>
        <family val="1"/>
      </rPr>
      <t xml:space="preserve">     </t>
    </r>
    <r>
      <rPr>
        <sz val="11"/>
        <rFont val="標楷體"/>
        <family val="4"/>
        <charset val="136"/>
      </rPr>
      <t>　</t>
    </r>
    <r>
      <rPr>
        <sz val="11"/>
        <rFont val="Times New Roman"/>
        <family val="1"/>
      </rPr>
      <t xml:space="preserve">    1-7</t>
    </r>
    <r>
      <rPr>
        <sz val="11"/>
        <rFont val="標楷體"/>
        <family val="4"/>
        <charset val="136"/>
      </rPr>
      <t>等級且喪失部分工作能力</t>
    </r>
    <phoneticPr fontId="20" type="noConversion"/>
  </si>
  <si>
    <t>本年度收支相抵後，賸餘無列數。</t>
    <phoneticPr fontId="2" type="noConversion"/>
  </si>
  <si>
    <r>
      <rPr>
        <sz val="18"/>
        <rFont val="Times New Roman"/>
        <family val="1"/>
      </rPr>
      <t xml:space="preserve">      </t>
    </r>
    <r>
      <rPr>
        <sz val="18"/>
        <rFont val="標楷體"/>
        <family val="4"/>
        <charset val="136"/>
      </rPr>
      <t>各項費用</t>
    </r>
    <r>
      <rPr>
        <sz val="18"/>
        <rFont val="Times New Roman"/>
        <family val="1"/>
      </rPr>
      <t xml:space="preserve"> </t>
    </r>
    <r>
      <rPr>
        <sz val="18"/>
        <rFont val="標楷體"/>
        <family val="4"/>
        <charset val="136"/>
      </rPr>
      <t>彙計表</t>
    </r>
    <phoneticPr fontId="2" type="noConversion"/>
  </si>
  <si>
    <r>
      <t>　　　　　　　　　　　　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年度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   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　單位：新臺幣千元</t>
    </r>
    <phoneticPr fontId="2" type="noConversion"/>
  </si>
  <si>
    <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年度</t>
    </r>
    <phoneticPr fontId="2" type="noConversion"/>
  </si>
  <si>
    <r>
      <t>　　　　　　　　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 xml:space="preserve">         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年度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            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單位：新臺幣千元</t>
    </r>
    <phoneticPr fontId="2" type="noConversion"/>
  </si>
  <si>
    <r>
      <t>　　　　　　　　　　　　　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年度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單位：新臺幣千元</t>
    </r>
    <phoneticPr fontId="2" type="noConversion"/>
  </si>
  <si>
    <r>
      <t>　　　　　　　　　　　　　</t>
    </r>
    <r>
      <rPr>
        <sz val="12"/>
        <rFont val="Times New Roman"/>
        <family val="1"/>
      </rPr>
      <t xml:space="preserve">    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年度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　單位：新臺幣千元</t>
    </r>
    <phoneticPr fontId="2" type="noConversion"/>
  </si>
  <si>
    <r>
      <t>　　　　　　　　　　　　　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年度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</t>
    </r>
    <r>
      <rPr>
        <sz val="12"/>
        <rFont val="標楷體"/>
        <family val="4"/>
        <charset val="136"/>
      </rPr>
      <t>　　　　　單位：新臺幣千元</t>
    </r>
    <phoneticPr fontId="2" type="noConversion"/>
  </si>
  <si>
    <r>
      <t>　　　　　　　　　　　　　　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年度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　　　單位：新臺幣千元</t>
    </r>
    <phoneticPr fontId="2" type="noConversion"/>
  </si>
  <si>
    <r>
      <t xml:space="preserve">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年度</t>
    </r>
    <phoneticPr fontId="2" type="noConversion"/>
  </si>
  <si>
    <r>
      <t>　　　　　　　　　　　　</t>
    </r>
    <r>
      <rPr>
        <sz val="12"/>
        <rFont val="Times New Roman"/>
        <family val="1"/>
      </rPr>
      <t xml:space="preserve">  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日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>　　單位：新臺幣千元</t>
    </r>
    <phoneticPr fontId="2" type="noConversion"/>
  </si>
  <si>
    <r>
      <t>　　　　　　　　　　　　　　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年度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　單位：新臺幣千元</t>
    </r>
    <phoneticPr fontId="2" type="noConversion"/>
  </si>
  <si>
    <r>
      <rPr>
        <sz val="12"/>
        <rFont val="Times New Roman"/>
        <family val="1"/>
      </rPr>
      <t xml:space="preserve">  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  105</t>
    </r>
    <r>
      <rPr>
        <sz val="12"/>
        <rFont val="標楷體"/>
        <family val="4"/>
        <charset val="136"/>
      </rPr>
      <t>年度</t>
    </r>
    <phoneticPr fontId="2" type="noConversion"/>
  </si>
  <si>
    <r>
      <t>　　　　　　　　　　　　　　</t>
    </r>
    <r>
      <rPr>
        <sz val="12"/>
        <rFont val="Times New Roman"/>
        <family val="1"/>
      </rPr>
      <t xml:space="preserve"> 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年度　</t>
    </r>
    <r>
      <rPr>
        <sz val="12"/>
        <rFont val="Times New Roman"/>
        <family val="1"/>
      </rPr>
      <t xml:space="preserve">       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單位：新臺幣千元</t>
    </r>
    <phoneticPr fontId="2" type="noConversion"/>
  </si>
  <si>
    <r>
      <t>　　　　　　　　　　　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年度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　　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單位：新臺幣千元</t>
    </r>
    <phoneticPr fontId="2" type="noConversion"/>
  </si>
  <si>
    <r>
      <t>　　　　　　　　　　　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年度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　　　　單位：新臺幣千元</t>
    </r>
    <phoneticPr fontId="2" type="noConversion"/>
  </si>
  <si>
    <r>
      <t>　　　　　　　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　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年度　</t>
    </r>
    <r>
      <rPr>
        <sz val="12"/>
        <rFont val="Times New Roman"/>
        <family val="1"/>
      </rPr>
      <t xml:space="preserve">                 </t>
    </r>
    <r>
      <rPr>
        <sz val="12"/>
        <rFont val="標楷體"/>
        <family val="4"/>
        <charset val="136"/>
      </rPr>
      <t>　　　　單位：新臺幣千元</t>
    </r>
    <phoneticPr fontId="2" type="noConversion"/>
  </si>
  <si>
    <r>
      <t>　　　　　　　　　　　　　　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年度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　　　　單位：新臺幣千元</t>
    </r>
    <phoneticPr fontId="2" type="noConversion"/>
  </si>
  <si>
    <t>　　事業投資成本</t>
    <phoneticPr fontId="2" type="noConversion"/>
  </si>
  <si>
    <r>
      <t>係依投保人數</t>
    </r>
    <r>
      <rPr>
        <sz val="12"/>
        <rFont val="Times New Roman"/>
        <family val="1"/>
      </rPr>
      <t>635</t>
    </r>
    <r>
      <rPr>
        <sz val="12"/>
        <rFont val="標楷體"/>
        <family val="4"/>
        <charset val="136"/>
      </rPr>
      <t>萬人、平均月投保薪資</t>
    </r>
    <r>
      <rPr>
        <sz val="12"/>
        <rFont val="Times New Roman"/>
        <family val="1"/>
      </rPr>
      <t>31,500</t>
    </r>
    <r>
      <rPr>
        <sz val="12"/>
        <rFont val="標楷體"/>
        <family val="4"/>
        <charset val="136"/>
      </rPr>
      <t>元及保險費率</t>
    </r>
    <r>
      <rPr>
        <sz val="12"/>
        <rFont val="Times New Roman"/>
        <family val="1"/>
      </rPr>
      <t>1%</t>
    </r>
    <r>
      <rPr>
        <sz val="12"/>
        <rFont val="標楷體"/>
        <family val="4"/>
        <charset val="136"/>
      </rPr>
      <t>估算。</t>
    </r>
    <phoneticPr fontId="2" type="noConversion"/>
  </si>
  <si>
    <r>
      <t>係依投保人數</t>
    </r>
    <r>
      <rPr>
        <sz val="12"/>
        <rFont val="Times New Roman"/>
        <family val="1"/>
      </rPr>
      <t>129</t>
    </r>
    <r>
      <rPr>
        <sz val="12"/>
        <rFont val="標楷體"/>
        <family val="4"/>
        <charset val="136"/>
      </rPr>
      <t>萬</t>
    </r>
    <r>
      <rPr>
        <sz val="12"/>
        <rFont val="標楷體"/>
        <family val="4"/>
        <charset val="136"/>
      </rPr>
      <t>人、投保薪資</t>
    </r>
    <r>
      <rPr>
        <sz val="12"/>
        <rFont val="Times New Roman"/>
        <family val="1"/>
      </rPr>
      <t>10,200</t>
    </r>
    <r>
      <rPr>
        <sz val="12"/>
        <rFont val="標楷體"/>
        <family val="4"/>
        <charset val="136"/>
      </rPr>
      <t>元及保險費率</t>
    </r>
    <r>
      <rPr>
        <sz val="12"/>
        <rFont val="Times New Roman"/>
        <family val="1"/>
      </rPr>
      <t>2.55%</t>
    </r>
    <r>
      <rPr>
        <sz val="12"/>
        <rFont val="標楷體"/>
        <family val="4"/>
        <charset val="136"/>
      </rPr>
      <t>估算。</t>
    </r>
    <phoneticPr fontId="2" type="noConversion"/>
  </si>
  <si>
    <t xml:space="preserve">      違規罰款收入</t>
    <phoneticPr fontId="2" type="noConversion"/>
  </si>
  <si>
    <r>
      <t>普通事故：編列</t>
    </r>
    <r>
      <rPr>
        <sz val="12"/>
        <rFont val="Times New Roman"/>
        <family val="1"/>
      </rPr>
      <t>310,734,869</t>
    </r>
    <r>
      <rPr>
        <sz val="12"/>
        <rFont val="標楷體"/>
        <family val="4"/>
        <charset val="136"/>
      </rPr>
      <t>千元，主要包含生育、傷病、失能、老年及死亡五項給付。</t>
    </r>
    <phoneticPr fontId="2" type="noConversion"/>
  </si>
  <si>
    <r>
      <t>職業災害：編列</t>
    </r>
    <r>
      <rPr>
        <sz val="12"/>
        <rFont val="Times New Roman"/>
        <family val="1"/>
      </rPr>
      <t>7,909,557</t>
    </r>
    <r>
      <rPr>
        <sz val="12"/>
        <rFont val="標楷體"/>
        <family val="4"/>
        <charset val="136"/>
      </rPr>
      <t>千元，主要包含傷病、醫療、失能及死亡四項給付。</t>
    </r>
    <phoneticPr fontId="2" type="noConversion"/>
  </si>
  <si>
    <r>
      <t>編列</t>
    </r>
    <r>
      <rPr>
        <sz val="12"/>
        <rFont val="Times New Roman"/>
        <family val="1"/>
      </rPr>
      <t>28,113</t>
    </r>
    <r>
      <rPr>
        <sz val="12"/>
        <rFont val="標楷體"/>
        <family val="4"/>
        <charset val="136"/>
      </rPr>
      <t>千元，係按其他應收款及催收款項餘額依回收情況提列呆帳。</t>
    </r>
    <phoneticPr fontId="2" type="noConversion"/>
  </si>
  <si>
    <r>
      <t>複檢費用：編列</t>
    </r>
    <r>
      <rPr>
        <sz val="12"/>
        <rFont val="Times New Roman"/>
        <family val="1"/>
      </rPr>
      <t>234</t>
    </r>
    <r>
      <rPr>
        <sz val="12"/>
        <rFont val="標楷體"/>
        <family val="4"/>
        <charset val="136"/>
      </rPr>
      <t>千元，係身心障礙給付之複檢費用。</t>
    </r>
    <phoneticPr fontId="2" type="noConversion"/>
  </si>
  <si>
    <r>
      <t>保險支出：編列</t>
    </r>
    <r>
      <rPr>
        <sz val="12"/>
        <rFont val="Times New Roman"/>
        <family val="1"/>
      </rPr>
      <t>8,097,600</t>
    </r>
    <r>
      <rPr>
        <sz val="12"/>
        <rFont val="標楷體"/>
        <family val="4"/>
        <charset val="136"/>
      </rPr>
      <t>千元，包含本人生育給付、配偶生育給付、身心障礙給付及喪葬津貼。</t>
    </r>
    <phoneticPr fontId="2" type="noConversion"/>
  </si>
  <si>
    <r>
      <t>編列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千元，係應付保管款滿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年轉雜項收入後再提出申請。</t>
    </r>
    <phoneticPr fontId="2" type="noConversion"/>
  </si>
  <si>
    <r>
      <t>102</t>
    </r>
    <r>
      <rPr>
        <b/>
        <sz val="12"/>
        <rFont val="標楷體"/>
        <family val="4"/>
        <charset val="136"/>
      </rPr>
      <t>年度決算數</t>
    </r>
    <phoneticPr fontId="2" type="noConversion"/>
  </si>
  <si>
    <r>
      <t>103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日
實際數</t>
    </r>
    <phoneticPr fontId="2" type="noConversion"/>
  </si>
  <si>
    <r>
      <t>105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日
預計數</t>
    </r>
    <phoneticPr fontId="2" type="noConversion"/>
  </si>
  <si>
    <r>
      <t>全年事故率</t>
    </r>
    <r>
      <rPr>
        <sz val="11"/>
        <rFont val="Times New Roman"/>
        <family val="1"/>
      </rPr>
      <t>14.57</t>
    </r>
    <r>
      <rPr>
        <sz val="11"/>
        <rFont val="標楷體"/>
        <family val="4"/>
        <charset val="136"/>
      </rPr>
      <t>%</t>
    </r>
    <r>
      <rPr>
        <b/>
        <sz val="6"/>
        <rFont val="標楷體"/>
        <family val="4"/>
        <charset val="136"/>
      </rPr>
      <t>0</t>
    </r>
    <r>
      <rPr>
        <sz val="11"/>
        <rFont val="標楷體"/>
        <family val="4"/>
        <charset val="136"/>
      </rPr>
      <t>。</t>
    </r>
    <phoneticPr fontId="20" type="noConversion"/>
  </si>
  <si>
    <r>
      <t>全年事故率</t>
    </r>
    <r>
      <rPr>
        <sz val="11"/>
        <rFont val="Times New Roman"/>
        <family val="1"/>
      </rPr>
      <t>8.29</t>
    </r>
    <r>
      <rPr>
        <sz val="11"/>
        <rFont val="標楷體"/>
        <family val="4"/>
        <charset val="136"/>
      </rPr>
      <t>%</t>
    </r>
    <r>
      <rPr>
        <b/>
        <sz val="6"/>
        <rFont val="標楷體"/>
        <family val="4"/>
        <charset val="136"/>
      </rPr>
      <t>0</t>
    </r>
    <r>
      <rPr>
        <sz val="11"/>
        <rFont val="標楷體"/>
        <family val="4"/>
        <charset val="136"/>
      </rPr>
      <t>。</t>
    </r>
    <phoneticPr fontId="20" type="noConversion"/>
  </si>
  <si>
    <r>
      <t>全年事故率</t>
    </r>
    <r>
      <rPr>
        <sz val="11"/>
        <rFont val="Times New Roman"/>
        <family val="1"/>
      </rPr>
      <t>2.23</t>
    </r>
    <r>
      <rPr>
        <sz val="11"/>
        <rFont val="標楷體"/>
        <family val="4"/>
        <charset val="136"/>
      </rPr>
      <t>%</t>
    </r>
    <r>
      <rPr>
        <b/>
        <sz val="6"/>
        <rFont val="標楷體"/>
        <family val="4"/>
        <charset val="136"/>
      </rPr>
      <t>0</t>
    </r>
    <r>
      <rPr>
        <sz val="11"/>
        <rFont val="標楷體"/>
        <family val="4"/>
        <charset val="136"/>
      </rPr>
      <t>。</t>
    </r>
    <phoneticPr fontId="20" type="noConversion"/>
  </si>
  <si>
    <r>
      <t>全年事故率</t>
    </r>
    <r>
      <rPr>
        <sz val="11"/>
        <rFont val="Times New Roman"/>
        <family val="1"/>
      </rPr>
      <t>11.87</t>
    </r>
    <r>
      <rPr>
        <sz val="11"/>
        <rFont val="標楷體"/>
        <family val="4"/>
        <charset val="136"/>
      </rPr>
      <t>%</t>
    </r>
    <r>
      <rPr>
        <b/>
        <sz val="6"/>
        <rFont val="標楷體"/>
        <family val="4"/>
        <charset val="136"/>
      </rPr>
      <t>0</t>
    </r>
    <r>
      <rPr>
        <sz val="11"/>
        <rFont val="標楷體"/>
        <family val="4"/>
        <charset val="136"/>
      </rPr>
      <t>。</t>
    </r>
    <phoneticPr fontId="20" type="noConversion"/>
  </si>
  <si>
    <r>
      <rPr>
        <sz val="11"/>
        <rFont val="標楷體"/>
        <family val="4"/>
        <charset val="136"/>
      </rPr>
      <t>全年預估</t>
    </r>
    <r>
      <rPr>
        <sz val="11"/>
        <rFont val="Times New Roman"/>
        <family val="1"/>
      </rPr>
      <t>250</t>
    </r>
    <r>
      <rPr>
        <sz val="11"/>
        <rFont val="標楷體"/>
        <family val="4"/>
        <charset val="136"/>
      </rPr>
      <t>件。</t>
    </r>
    <phoneticPr fontId="20" type="noConversion"/>
  </si>
  <si>
    <r>
      <t>全年事故率</t>
    </r>
    <r>
      <rPr>
        <sz val="11"/>
        <rFont val="Times New Roman"/>
        <family val="1"/>
      </rPr>
      <t>5.61</t>
    </r>
    <r>
      <rPr>
        <sz val="11"/>
        <rFont val="標楷體"/>
        <family val="4"/>
        <charset val="136"/>
      </rPr>
      <t>%</t>
    </r>
    <r>
      <rPr>
        <b/>
        <sz val="6"/>
        <rFont val="標楷體"/>
        <family val="4"/>
        <charset val="136"/>
      </rPr>
      <t>0</t>
    </r>
    <r>
      <rPr>
        <sz val="11"/>
        <rFont val="標楷體"/>
        <family val="4"/>
        <charset val="136"/>
      </rPr>
      <t>。</t>
    </r>
    <phoneticPr fontId="20" type="noConversion"/>
  </si>
  <si>
    <r>
      <t>全年事故率</t>
    </r>
    <r>
      <rPr>
        <sz val="11"/>
        <rFont val="Times New Roman"/>
        <family val="1"/>
      </rPr>
      <t>0.33</t>
    </r>
    <r>
      <rPr>
        <sz val="11"/>
        <rFont val="標楷體"/>
        <family val="4"/>
        <charset val="136"/>
      </rPr>
      <t>%</t>
    </r>
    <r>
      <rPr>
        <b/>
        <sz val="6"/>
        <rFont val="標楷體"/>
        <family val="4"/>
        <charset val="136"/>
      </rPr>
      <t>0</t>
    </r>
    <r>
      <rPr>
        <sz val="11"/>
        <rFont val="標楷體"/>
        <family val="4"/>
        <charset val="136"/>
      </rPr>
      <t>。</t>
    </r>
    <phoneticPr fontId="20" type="noConversion"/>
  </si>
  <si>
    <r>
      <t>全年事故率</t>
    </r>
    <r>
      <rPr>
        <sz val="11"/>
        <rFont val="Times New Roman"/>
        <family val="1"/>
      </rPr>
      <t>0.00104</t>
    </r>
    <r>
      <rPr>
        <sz val="11"/>
        <rFont val="標楷體"/>
        <family val="4"/>
        <charset val="136"/>
      </rPr>
      <t>%</t>
    </r>
    <r>
      <rPr>
        <b/>
        <sz val="6"/>
        <rFont val="標楷體"/>
        <family val="4"/>
        <charset val="136"/>
      </rPr>
      <t>0</t>
    </r>
    <r>
      <rPr>
        <sz val="11"/>
        <rFont val="標楷體"/>
        <family val="4"/>
        <charset val="136"/>
      </rPr>
      <t>。</t>
    </r>
    <phoneticPr fontId="20" type="noConversion"/>
  </si>
  <si>
    <r>
      <rPr>
        <sz val="11"/>
        <rFont val="標楷體"/>
        <family val="4"/>
        <charset val="136"/>
      </rPr>
      <t>全年預估</t>
    </r>
    <r>
      <rPr>
        <sz val="11"/>
        <rFont val="Times New Roman"/>
        <family val="1"/>
      </rPr>
      <t>60</t>
    </r>
    <r>
      <rPr>
        <sz val="11"/>
        <rFont val="標楷體"/>
        <family val="4"/>
        <charset val="136"/>
      </rPr>
      <t>件。</t>
    </r>
    <phoneticPr fontId="20" type="noConversion"/>
  </si>
  <si>
    <r>
      <t>全年事故率</t>
    </r>
    <r>
      <rPr>
        <sz val="11"/>
        <rFont val="Times New Roman"/>
        <family val="1"/>
      </rPr>
      <t>7.9</t>
    </r>
    <r>
      <rPr>
        <sz val="11"/>
        <rFont val="標楷體"/>
        <family val="4"/>
        <charset val="136"/>
      </rPr>
      <t>%</t>
    </r>
    <r>
      <rPr>
        <b/>
        <sz val="6"/>
        <rFont val="標楷體"/>
        <family val="4"/>
        <charset val="136"/>
      </rPr>
      <t>0</t>
    </r>
    <r>
      <rPr>
        <sz val="11"/>
        <rFont val="標楷體"/>
        <family val="4"/>
        <charset val="136"/>
      </rPr>
      <t>。</t>
    </r>
    <phoneticPr fontId="20" type="noConversion"/>
  </si>
  <si>
    <r>
      <t>全年事故率</t>
    </r>
    <r>
      <rPr>
        <sz val="11"/>
        <rFont val="Times New Roman"/>
        <family val="1"/>
      </rPr>
      <t>0.92</t>
    </r>
    <r>
      <rPr>
        <sz val="11"/>
        <rFont val="標楷體"/>
        <family val="4"/>
        <charset val="136"/>
      </rPr>
      <t>%</t>
    </r>
    <r>
      <rPr>
        <b/>
        <sz val="6"/>
        <rFont val="標楷體"/>
        <family val="4"/>
        <charset val="136"/>
      </rPr>
      <t>0</t>
    </r>
    <r>
      <rPr>
        <sz val="11"/>
        <rFont val="標楷體"/>
        <family val="4"/>
        <charset val="136"/>
      </rPr>
      <t>。</t>
    </r>
    <phoneticPr fontId="20" type="noConversion"/>
  </si>
  <si>
    <r>
      <t>全年事故率</t>
    </r>
    <r>
      <rPr>
        <sz val="11"/>
        <rFont val="Times New Roman"/>
        <family val="1"/>
      </rPr>
      <t>0.256</t>
    </r>
    <r>
      <rPr>
        <sz val="11"/>
        <rFont val="標楷體"/>
        <family val="4"/>
        <charset val="136"/>
      </rPr>
      <t>%</t>
    </r>
    <r>
      <rPr>
        <b/>
        <sz val="6"/>
        <rFont val="標楷體"/>
        <family val="4"/>
        <charset val="136"/>
      </rPr>
      <t>0</t>
    </r>
    <r>
      <rPr>
        <sz val="11"/>
        <rFont val="標楷體"/>
        <family val="4"/>
        <charset val="136"/>
      </rPr>
      <t>。</t>
    </r>
    <phoneticPr fontId="20" type="noConversion"/>
  </si>
  <si>
    <r>
      <t>全年事故率</t>
    </r>
    <r>
      <rPr>
        <sz val="11"/>
        <rFont val="Times New Roman"/>
        <family val="1"/>
      </rPr>
      <t>0.016</t>
    </r>
    <r>
      <rPr>
        <sz val="11"/>
        <rFont val="標楷體"/>
        <family val="4"/>
        <charset val="136"/>
      </rPr>
      <t>%</t>
    </r>
    <r>
      <rPr>
        <b/>
        <sz val="6"/>
        <rFont val="標楷體"/>
        <family val="4"/>
        <charset val="136"/>
      </rPr>
      <t>0</t>
    </r>
    <r>
      <rPr>
        <sz val="11"/>
        <rFont val="標楷體"/>
        <family val="4"/>
        <charset val="136"/>
      </rPr>
      <t>。</t>
    </r>
    <phoneticPr fontId="20" type="noConversion"/>
  </si>
  <si>
    <r>
      <rPr>
        <sz val="11"/>
        <rFont val="標楷體"/>
        <family val="4"/>
        <charset val="136"/>
      </rPr>
      <t>全年預估</t>
    </r>
    <r>
      <rPr>
        <sz val="11"/>
        <rFont val="Times New Roman"/>
        <family val="1"/>
      </rPr>
      <t>20</t>
    </r>
    <r>
      <rPr>
        <sz val="11"/>
        <rFont val="標楷體"/>
        <family val="4"/>
        <charset val="136"/>
      </rPr>
      <t>件。</t>
    </r>
    <phoneticPr fontId="20" type="noConversion"/>
  </si>
  <si>
    <r>
      <t>全年住院率</t>
    </r>
    <r>
      <rPr>
        <sz val="11"/>
        <rFont val="Times New Roman"/>
        <family val="1"/>
      </rPr>
      <t>0.311</t>
    </r>
    <r>
      <rPr>
        <sz val="11"/>
        <rFont val="標楷體"/>
        <family val="4"/>
        <charset val="136"/>
      </rPr>
      <t>%。</t>
    </r>
    <phoneticPr fontId="20" type="noConversion"/>
  </si>
  <si>
    <r>
      <t>全年就診率</t>
    </r>
    <r>
      <rPr>
        <sz val="11"/>
        <rFont val="Times New Roman"/>
        <family val="1"/>
      </rPr>
      <t>12.049</t>
    </r>
    <r>
      <rPr>
        <sz val="11"/>
        <rFont val="標楷體"/>
        <family val="4"/>
        <charset val="136"/>
      </rPr>
      <t>%。</t>
    </r>
    <phoneticPr fontId="20" type="noConversion"/>
  </si>
  <si>
    <r>
      <t>被保險人貸款編列</t>
    </r>
    <r>
      <rPr>
        <sz val="12"/>
        <rFont val="Times New Roman"/>
        <family val="1"/>
      </rPr>
      <t>597,740</t>
    </r>
    <r>
      <rPr>
        <sz val="12"/>
        <rFont val="標楷體"/>
        <family val="4"/>
        <charset val="136"/>
      </rPr>
      <t>千元，由勞動部勞工保險局辦理；貸款供各級政府或公營事業機構經濟建設或投資編列</t>
    </r>
    <r>
      <rPr>
        <sz val="12"/>
        <rFont val="Times New Roman"/>
        <family val="1"/>
      </rPr>
      <t>75,004</t>
    </r>
    <r>
      <rPr>
        <sz val="12"/>
        <rFont val="標楷體"/>
        <family val="4"/>
        <charset val="136"/>
      </rPr>
      <t>千元，由勞動基金運用局辦理。</t>
    </r>
    <phoneticPr fontId="2" type="noConversion"/>
  </si>
  <si>
    <t xml:space="preserve">        國內</t>
    <phoneticPr fontId="2" type="noConversion"/>
  </si>
  <si>
    <t xml:space="preserve">        國外</t>
    <phoneticPr fontId="2" type="noConversion"/>
  </si>
  <si>
    <r>
      <t>　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國外投資</t>
    </r>
    <phoneticPr fontId="2" type="noConversion"/>
  </si>
  <si>
    <t>係被保險人貸款違約金收入。</t>
    <phoneticPr fontId="2" type="noConversion"/>
  </si>
  <si>
    <r>
      <rPr>
        <sz val="12"/>
        <rFont val="標楷體"/>
        <family val="4"/>
        <charset val="136"/>
      </rPr>
      <t>編列</t>
    </r>
    <r>
      <rPr>
        <sz val="12"/>
        <rFont val="Times New Roman"/>
        <family val="1"/>
      </rPr>
      <t>825,324</t>
    </r>
    <r>
      <rPr>
        <sz val="12"/>
        <rFont val="標楷體"/>
        <family val="4"/>
        <charset val="136"/>
      </rPr>
      <t>千元，係基金委託經營之經理費等。</t>
    </r>
    <phoneticPr fontId="2" type="noConversion"/>
  </si>
  <si>
    <r>
      <t>編列</t>
    </r>
    <r>
      <rPr>
        <sz val="12"/>
        <rFont val="Times New Roman"/>
        <family val="1"/>
      </rPr>
      <t>325,083</t>
    </r>
    <r>
      <rPr>
        <sz val="12"/>
        <rFont val="標楷體"/>
        <family val="4"/>
        <charset val="136"/>
      </rPr>
      <t>千元，係按其他應收款及催收款項餘額依回收情況提列呆帳。</t>
    </r>
    <phoneticPr fontId="2" type="noConversion"/>
  </si>
  <si>
    <r>
      <t>編列</t>
    </r>
    <r>
      <rPr>
        <sz val="12"/>
        <rFont val="Times New Roman"/>
        <family val="1"/>
      </rPr>
      <t>12,721</t>
    </r>
    <r>
      <rPr>
        <sz val="12"/>
        <rFont val="標楷體"/>
        <family val="4"/>
        <charset val="136"/>
      </rPr>
      <t>千元，係按應收保費、其他應收款及催收款項餘額依回收情況提列呆帳。</t>
    </r>
    <phoneticPr fontId="2" type="noConversion"/>
  </si>
  <si>
    <r>
      <t>已加保勞工部分之各項補助係參考以前年度執行情形，編列</t>
    </r>
    <r>
      <rPr>
        <sz val="12"/>
        <rFont val="Times New Roman"/>
        <family val="1"/>
      </rPr>
      <t>253,661</t>
    </r>
    <r>
      <rPr>
        <sz val="12"/>
        <rFont val="標楷體"/>
        <family val="4"/>
        <charset val="136"/>
      </rPr>
      <t>千元。</t>
    </r>
    <phoneticPr fontId="2" type="noConversion"/>
  </si>
  <si>
    <r>
      <t>編列</t>
    </r>
    <r>
      <rPr>
        <sz val="12"/>
        <rFont val="Times New Roman"/>
        <family val="1"/>
      </rPr>
      <t>19,898</t>
    </r>
    <r>
      <rPr>
        <sz val="12"/>
        <rFont val="標楷體"/>
        <family val="4"/>
        <charset val="136"/>
      </rPr>
      <t>千元，係職業災害勞工保護未加保勞工之收入減成本與費用後之餘額，悉數轉列提存責任準備。</t>
    </r>
    <phoneticPr fontId="2" type="noConversion"/>
  </si>
  <si>
    <r>
      <rPr>
        <sz val="12"/>
        <rFont val="標楷體"/>
        <family val="4"/>
        <charset val="136"/>
      </rPr>
      <t>編列</t>
    </r>
    <r>
      <rPr>
        <sz val="12"/>
        <rFont val="Times New Roman"/>
        <family val="1"/>
      </rPr>
      <t>1,020</t>
    </r>
    <r>
      <rPr>
        <sz val="12"/>
        <rFont val="標楷體"/>
        <family val="4"/>
        <charset val="136"/>
      </rPr>
      <t>千元，係按其他應收款及催收款項餘額依回收情況提列呆帳。</t>
    </r>
    <phoneticPr fontId="2" type="noConversion"/>
  </si>
  <si>
    <r>
      <t>編列</t>
    </r>
    <r>
      <rPr>
        <sz val="12"/>
        <rFont val="Times New Roman"/>
        <family val="1"/>
      </rPr>
      <t>75,004</t>
    </r>
    <r>
      <rPr>
        <sz val="12"/>
        <rFont val="標楷體"/>
        <family val="4"/>
        <charset val="136"/>
      </rPr>
      <t>千元，由勞動部勞工保險局辦理，係農民健康保險虧損向勞工保險基金貸款之利息支出，預估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年度平均借款金額為</t>
    </r>
    <r>
      <rPr>
        <sz val="12"/>
        <rFont val="Times New Roman"/>
        <family val="1"/>
      </rPr>
      <t>2,641,000</t>
    </r>
    <r>
      <rPr>
        <sz val="12"/>
        <rFont val="標楷體"/>
        <family val="4"/>
        <charset val="136"/>
      </rPr>
      <t>千元，平均借款利率</t>
    </r>
    <r>
      <rPr>
        <sz val="12"/>
        <rFont val="Times New Roman"/>
        <family val="1"/>
      </rPr>
      <t>2.84%</t>
    </r>
    <r>
      <rPr>
        <sz val="12"/>
        <rFont val="標楷體"/>
        <family val="4"/>
        <charset val="136"/>
      </rPr>
      <t>。貸款機關為勞動基金運用局，貸款用途為補足農民健康保險當年度收支不足數。</t>
    </r>
    <phoneticPr fontId="2" type="noConversion"/>
  </si>
  <si>
    <r>
      <rPr>
        <sz val="11"/>
        <rFont val="標楷體"/>
        <family val="4"/>
        <charset val="136"/>
      </rPr>
      <t>投保人數</t>
    </r>
    <r>
      <rPr>
        <sz val="11"/>
        <rFont val="Times New Roman"/>
        <family val="1"/>
      </rPr>
      <t>9,900,000</t>
    </r>
    <r>
      <rPr>
        <sz val="11"/>
        <rFont val="標楷體"/>
        <family val="4"/>
        <charset val="136"/>
      </rPr>
      <t>人（含一般勞工</t>
    </r>
    <r>
      <rPr>
        <sz val="11"/>
        <rFont val="Times New Roman"/>
        <family val="1"/>
      </rPr>
      <t>9,650,000</t>
    </r>
    <r>
      <rPr>
        <sz val="11"/>
        <rFont val="標楷體"/>
        <family val="4"/>
        <charset val="136"/>
      </rPr>
      <t>人及已領老年給付勞工</t>
    </r>
    <r>
      <rPr>
        <sz val="11"/>
        <rFont val="Times New Roman"/>
        <family val="1"/>
      </rPr>
      <t>250,000</t>
    </r>
    <r>
      <rPr>
        <sz val="11"/>
        <rFont val="標楷體"/>
        <family val="4"/>
        <charset val="136"/>
      </rPr>
      <t>人）。</t>
    </r>
    <phoneticPr fontId="20" type="noConversion"/>
  </si>
  <si>
    <r>
      <t>投保人數</t>
    </r>
    <r>
      <rPr>
        <sz val="11"/>
        <rFont val="Times New Roman"/>
        <family val="1"/>
      </rPr>
      <t>6,350,000</t>
    </r>
    <r>
      <rPr>
        <sz val="11"/>
        <rFont val="標楷體"/>
        <family val="4"/>
        <charset val="136"/>
      </rPr>
      <t>人。</t>
    </r>
    <phoneticPr fontId="20" type="noConversion"/>
  </si>
  <si>
    <r>
      <t>全年事故率</t>
    </r>
    <r>
      <rPr>
        <sz val="11"/>
        <rFont val="Times New Roman"/>
        <family val="1"/>
      </rPr>
      <t>11.34</t>
    </r>
    <r>
      <rPr>
        <sz val="11"/>
        <rFont val="標楷體"/>
        <family val="4"/>
        <charset val="136"/>
      </rPr>
      <t>%</t>
    </r>
    <r>
      <rPr>
        <b/>
        <sz val="6"/>
        <rFont val="標楷體"/>
        <family val="4"/>
        <charset val="136"/>
      </rPr>
      <t>0</t>
    </r>
    <r>
      <rPr>
        <sz val="11"/>
        <rFont val="標楷體"/>
        <family val="4"/>
        <charset val="136"/>
      </rPr>
      <t>。</t>
    </r>
    <phoneticPr fontId="20" type="noConversion"/>
  </si>
  <si>
    <r>
      <t>全年事故率</t>
    </r>
    <r>
      <rPr>
        <sz val="11"/>
        <rFont val="Times New Roman"/>
        <family val="1"/>
      </rPr>
      <t>4.88</t>
    </r>
    <r>
      <rPr>
        <sz val="11"/>
        <rFont val="標楷體"/>
        <family val="4"/>
        <charset val="136"/>
      </rPr>
      <t>%</t>
    </r>
    <r>
      <rPr>
        <b/>
        <sz val="6"/>
        <rFont val="標楷體"/>
        <family val="4"/>
        <charset val="136"/>
      </rPr>
      <t>0</t>
    </r>
    <r>
      <rPr>
        <sz val="11"/>
        <rFont val="標楷體"/>
        <family val="4"/>
        <charset val="136"/>
      </rPr>
      <t>。</t>
    </r>
    <phoneticPr fontId="20" type="noConversion"/>
  </si>
  <si>
    <r>
      <t>全年事故率</t>
    </r>
    <r>
      <rPr>
        <sz val="11"/>
        <rFont val="Times New Roman"/>
        <family val="1"/>
      </rPr>
      <t>1.32</t>
    </r>
    <r>
      <rPr>
        <sz val="11"/>
        <rFont val="標楷體"/>
        <family val="4"/>
        <charset val="136"/>
      </rPr>
      <t>%</t>
    </r>
    <r>
      <rPr>
        <b/>
        <sz val="6"/>
        <rFont val="標楷體"/>
        <family val="4"/>
        <charset val="136"/>
      </rPr>
      <t>0</t>
    </r>
    <r>
      <rPr>
        <sz val="11"/>
        <rFont val="標楷體"/>
        <family val="4"/>
        <charset val="136"/>
      </rPr>
      <t>。</t>
    </r>
    <phoneticPr fontId="20" type="noConversion"/>
  </si>
  <si>
    <r>
      <t>全年事故率</t>
    </r>
    <r>
      <rPr>
        <sz val="11"/>
        <rFont val="Times New Roman"/>
        <family val="1"/>
      </rPr>
      <t>11.51</t>
    </r>
    <r>
      <rPr>
        <sz val="11"/>
        <rFont val="標楷體"/>
        <family val="4"/>
        <charset val="136"/>
      </rPr>
      <t>%</t>
    </r>
    <r>
      <rPr>
        <b/>
        <sz val="6"/>
        <rFont val="標楷體"/>
        <family val="4"/>
        <charset val="136"/>
      </rPr>
      <t>0</t>
    </r>
    <r>
      <rPr>
        <sz val="11"/>
        <rFont val="標楷體"/>
        <family val="4"/>
        <charset val="136"/>
      </rPr>
      <t>。</t>
    </r>
    <phoneticPr fontId="20" type="noConversion"/>
  </si>
  <si>
    <r>
      <t>全年預估</t>
    </r>
    <r>
      <rPr>
        <sz val="11"/>
        <rFont val="Times New Roman"/>
        <family val="1"/>
      </rPr>
      <t>1,200</t>
    </r>
    <r>
      <rPr>
        <sz val="11"/>
        <rFont val="標楷體"/>
        <family val="4"/>
        <charset val="136"/>
      </rPr>
      <t>件。</t>
    </r>
    <phoneticPr fontId="20" type="noConversion"/>
  </si>
  <si>
    <r>
      <rPr>
        <sz val="11"/>
        <rFont val="標楷體"/>
        <family val="4"/>
        <charset val="136"/>
      </rPr>
      <t>全年預估</t>
    </r>
    <r>
      <rPr>
        <sz val="11"/>
        <rFont val="Times New Roman"/>
        <family val="1"/>
      </rPr>
      <t>2,800</t>
    </r>
    <r>
      <rPr>
        <sz val="11"/>
        <rFont val="標楷體"/>
        <family val="4"/>
        <charset val="136"/>
      </rPr>
      <t>件。</t>
    </r>
    <phoneticPr fontId="20" type="noConversion"/>
  </si>
  <si>
    <r>
      <t>全年預估</t>
    </r>
    <r>
      <rPr>
        <sz val="11"/>
        <rFont val="Times New Roman"/>
        <family val="1"/>
      </rPr>
      <t>15,600</t>
    </r>
    <r>
      <rPr>
        <sz val="11"/>
        <rFont val="標楷體"/>
        <family val="4"/>
        <charset val="136"/>
      </rPr>
      <t>件。</t>
    </r>
    <phoneticPr fontId="20" type="noConversion"/>
  </si>
  <si>
    <r>
      <t>全年預估</t>
    </r>
    <r>
      <rPr>
        <sz val="11"/>
        <rFont val="Times New Roman"/>
        <family val="1"/>
      </rPr>
      <t>32,000</t>
    </r>
    <r>
      <rPr>
        <sz val="11"/>
        <rFont val="標楷體"/>
        <family val="4"/>
        <charset val="136"/>
      </rPr>
      <t>件。</t>
    </r>
    <phoneticPr fontId="20" type="noConversion"/>
  </si>
  <si>
    <r>
      <t>全年預估</t>
    </r>
    <r>
      <rPr>
        <sz val="11"/>
        <rFont val="Times New Roman"/>
        <family val="1"/>
      </rPr>
      <t>320</t>
    </r>
    <r>
      <rPr>
        <sz val="11"/>
        <rFont val="標楷體"/>
        <family val="4"/>
        <charset val="136"/>
      </rPr>
      <t>人次。</t>
    </r>
    <phoneticPr fontId="20" type="noConversion"/>
  </si>
  <si>
    <r>
      <rPr>
        <sz val="11"/>
        <rFont val="標楷體"/>
        <family val="4"/>
        <charset val="136"/>
      </rPr>
      <t>全年預估</t>
    </r>
    <r>
      <rPr>
        <sz val="11"/>
        <rFont val="Times New Roman"/>
        <family val="1"/>
      </rPr>
      <t>600</t>
    </r>
    <r>
      <rPr>
        <sz val="11"/>
        <rFont val="標楷體"/>
        <family val="4"/>
        <charset val="136"/>
      </rPr>
      <t>人次。</t>
    </r>
    <phoneticPr fontId="20" type="noConversion"/>
  </si>
  <si>
    <r>
      <t>全年預估</t>
    </r>
    <r>
      <rPr>
        <sz val="11"/>
        <rFont val="Times New Roman"/>
        <family val="1"/>
      </rPr>
      <t>455</t>
    </r>
    <r>
      <rPr>
        <sz val="11"/>
        <rFont val="標楷體"/>
        <family val="4"/>
        <charset val="136"/>
      </rPr>
      <t>人次。</t>
    </r>
    <phoneticPr fontId="20" type="noConversion"/>
  </si>
  <si>
    <r>
      <t>全年預估</t>
    </r>
    <r>
      <rPr>
        <sz val="11"/>
        <rFont val="Times New Roman"/>
        <family val="1"/>
      </rPr>
      <t>5,081</t>
    </r>
    <r>
      <rPr>
        <sz val="11"/>
        <rFont val="標楷體"/>
        <family val="4"/>
        <charset val="136"/>
      </rPr>
      <t>人次。</t>
    </r>
    <phoneticPr fontId="20" type="noConversion"/>
  </si>
  <si>
    <r>
      <t>全年預估</t>
    </r>
    <r>
      <rPr>
        <sz val="11"/>
        <rFont val="Times New Roman"/>
        <family val="1"/>
      </rPr>
      <t>11,438</t>
    </r>
    <r>
      <rPr>
        <sz val="11"/>
        <rFont val="標楷體"/>
        <family val="4"/>
        <charset val="136"/>
      </rPr>
      <t>人次。</t>
    </r>
    <phoneticPr fontId="20" type="noConversion"/>
  </si>
  <si>
    <r>
      <t>全年預估</t>
    </r>
    <r>
      <rPr>
        <sz val="11"/>
        <rFont val="Times New Roman"/>
        <family val="1"/>
      </rPr>
      <t>900</t>
    </r>
    <r>
      <rPr>
        <sz val="11"/>
        <rFont val="標楷體"/>
        <family val="4"/>
        <charset val="136"/>
      </rPr>
      <t>人次。</t>
    </r>
    <phoneticPr fontId="20" type="noConversion"/>
  </si>
  <si>
    <r>
      <t>全年預估</t>
    </r>
    <r>
      <rPr>
        <sz val="11"/>
        <rFont val="Times New Roman"/>
        <family val="1"/>
      </rPr>
      <t>4,400</t>
    </r>
    <r>
      <rPr>
        <sz val="11"/>
        <rFont val="標楷體"/>
        <family val="4"/>
        <charset val="136"/>
      </rPr>
      <t>人次。</t>
    </r>
    <phoneticPr fontId="20" type="noConversion"/>
  </si>
  <si>
    <r>
      <t>全年預估</t>
    </r>
    <r>
      <rPr>
        <sz val="11"/>
        <rFont val="Times New Roman"/>
        <family val="1"/>
      </rPr>
      <t>500</t>
    </r>
    <r>
      <rPr>
        <sz val="11"/>
        <rFont val="標楷體"/>
        <family val="4"/>
        <charset val="136"/>
      </rPr>
      <t>件。</t>
    </r>
    <phoneticPr fontId="20" type="noConversion"/>
  </si>
  <si>
    <r>
      <t>全年預估</t>
    </r>
    <r>
      <rPr>
        <sz val="11"/>
        <rFont val="Times New Roman"/>
        <family val="1"/>
      </rPr>
      <t>26,402</t>
    </r>
    <r>
      <rPr>
        <sz val="11"/>
        <rFont val="標楷體"/>
        <family val="4"/>
        <charset val="136"/>
      </rPr>
      <t>人次。</t>
    </r>
    <phoneticPr fontId="20" type="noConversion"/>
  </si>
  <si>
    <r>
      <t>全年預估</t>
    </r>
    <r>
      <rPr>
        <sz val="12"/>
        <rFont val="Times New Roman"/>
        <family val="1"/>
      </rPr>
      <t>25</t>
    </r>
    <r>
      <rPr>
        <sz val="12"/>
        <rFont val="標楷體"/>
        <family val="4"/>
        <charset val="136"/>
      </rPr>
      <t>件。</t>
    </r>
    <phoneticPr fontId="20" type="noConversion"/>
  </si>
  <si>
    <r>
      <t>全年預估</t>
    </r>
    <r>
      <rPr>
        <sz val="12"/>
        <rFont val="Times New Roman"/>
        <family val="1"/>
      </rPr>
      <t>594</t>
    </r>
    <r>
      <rPr>
        <sz val="12"/>
        <rFont val="標楷體"/>
        <family val="4"/>
        <charset val="136"/>
      </rPr>
      <t>人次。</t>
    </r>
    <phoneticPr fontId="20" type="noConversion"/>
  </si>
  <si>
    <r>
      <t>全年預估</t>
    </r>
    <r>
      <rPr>
        <sz val="12"/>
        <rFont val="Times New Roman"/>
        <family val="1"/>
      </rPr>
      <t>724</t>
    </r>
    <r>
      <rPr>
        <sz val="12"/>
        <rFont val="標楷體"/>
        <family val="4"/>
        <charset val="136"/>
      </rPr>
      <t>人次。</t>
    </r>
    <phoneticPr fontId="20" type="noConversion"/>
  </si>
  <si>
    <r>
      <t>全年預估</t>
    </r>
    <r>
      <rPr>
        <sz val="12"/>
        <rFont val="Times New Roman"/>
        <family val="1"/>
      </rPr>
      <t>13</t>
    </r>
    <r>
      <rPr>
        <sz val="12"/>
        <rFont val="標楷體"/>
        <family val="4"/>
        <charset val="136"/>
      </rPr>
      <t>人次。</t>
    </r>
    <phoneticPr fontId="20" type="noConversion"/>
  </si>
  <si>
    <r>
      <t>全年預估</t>
    </r>
    <r>
      <rPr>
        <sz val="12"/>
        <rFont val="Times New Roman"/>
        <family val="1"/>
      </rPr>
      <t>453</t>
    </r>
    <r>
      <rPr>
        <sz val="12"/>
        <rFont val="標楷體"/>
        <family val="4"/>
        <charset val="136"/>
      </rPr>
      <t>人次。</t>
    </r>
    <phoneticPr fontId="20" type="noConversion"/>
  </si>
  <si>
    <r>
      <t>全年預估</t>
    </r>
    <r>
      <rPr>
        <sz val="12"/>
        <rFont val="Times New Roman"/>
        <family val="1"/>
      </rPr>
      <t>121</t>
    </r>
    <r>
      <rPr>
        <sz val="12"/>
        <rFont val="標楷體"/>
        <family val="4"/>
        <charset val="136"/>
      </rPr>
      <t>件。</t>
    </r>
    <phoneticPr fontId="20" type="noConversion"/>
  </si>
  <si>
    <r>
      <t>台北市羅斯福路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段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號、南海路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9</t>
    </r>
    <r>
      <rPr>
        <sz val="12"/>
        <rFont val="標楷體"/>
        <family val="4"/>
        <charset val="136"/>
      </rPr>
      <t>樓</t>
    </r>
    <phoneticPr fontId="20" type="noConversion"/>
  </si>
  <si>
    <r>
      <t>普通事故保險費率</t>
    </r>
    <r>
      <rPr>
        <sz val="12"/>
        <rFont val="Times New Roman"/>
        <family val="1"/>
      </rPr>
      <t>9%</t>
    </r>
    <r>
      <rPr>
        <sz val="12"/>
        <rFont val="標楷體"/>
        <family val="4"/>
        <charset val="136"/>
      </rPr>
      <t>，係依照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年修正施行之勞工保險條例第</t>
    </r>
    <r>
      <rPr>
        <sz val="12"/>
        <rFont val="Times New Roman"/>
        <family val="1"/>
      </rPr>
      <t>13</t>
    </r>
    <r>
      <rPr>
        <sz val="12"/>
        <rFont val="標楷體"/>
        <family val="4"/>
        <charset val="136"/>
      </rPr>
      <t>條規定，普通事故保險費率於施行後第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年調高</t>
    </r>
    <r>
      <rPr>
        <sz val="12"/>
        <rFont val="Times New Roman"/>
        <family val="1"/>
      </rPr>
      <t>0.5%</t>
    </r>
    <r>
      <rPr>
        <sz val="12"/>
        <rFont val="標楷體"/>
        <family val="4"/>
        <charset val="136"/>
      </rPr>
      <t>，其後每年調高</t>
    </r>
    <r>
      <rPr>
        <sz val="12"/>
        <rFont val="Times New Roman"/>
        <family val="1"/>
      </rPr>
      <t>0.5%</t>
    </r>
    <r>
      <rPr>
        <sz val="12"/>
        <rFont val="標楷體"/>
        <family val="4"/>
        <charset val="136"/>
      </rPr>
      <t>至費率為</t>
    </r>
    <r>
      <rPr>
        <sz val="12"/>
        <rFont val="Times New Roman"/>
        <family val="1"/>
      </rPr>
      <t>10%</t>
    </r>
    <r>
      <rPr>
        <sz val="12"/>
        <rFont val="標楷體"/>
        <family val="4"/>
        <charset val="136"/>
      </rPr>
      <t>，並自</t>
    </r>
    <r>
      <rPr>
        <sz val="12"/>
        <rFont val="Times New Roman"/>
        <family val="1"/>
      </rPr>
      <t>10%</t>
    </r>
    <r>
      <rPr>
        <sz val="12"/>
        <rFont val="標楷體"/>
        <family val="4"/>
        <charset val="136"/>
      </rPr>
      <t>當年起，每兩年調高</t>
    </r>
    <r>
      <rPr>
        <sz val="12"/>
        <rFont val="Times New Roman"/>
        <family val="1"/>
      </rPr>
      <t>0.5%</t>
    </r>
    <r>
      <rPr>
        <sz val="12"/>
        <rFont val="標楷體"/>
        <family val="4"/>
        <charset val="136"/>
      </rPr>
      <t>至上限</t>
    </r>
    <r>
      <rPr>
        <sz val="12"/>
        <rFont val="Times New Roman"/>
        <family val="1"/>
      </rPr>
      <t>13%(</t>
    </r>
    <r>
      <rPr>
        <sz val="12"/>
        <rFont val="標楷體"/>
        <family val="4"/>
        <charset val="136"/>
      </rPr>
      <t>依就業保險法第</t>
    </r>
    <r>
      <rPr>
        <sz val="12"/>
        <rFont val="Times New Roman"/>
        <family val="1"/>
      </rPr>
      <t>41</t>
    </r>
    <r>
      <rPr>
        <sz val="12"/>
        <rFont val="標楷體"/>
        <family val="4"/>
        <charset val="136"/>
      </rPr>
      <t>條規定，勞工保險普通事故保險費率</t>
    </r>
    <r>
      <rPr>
        <sz val="12"/>
        <rFont val="Times New Roman"/>
        <family val="1"/>
      </rPr>
      <t>1%</t>
    </r>
    <r>
      <rPr>
        <sz val="12"/>
        <rFont val="標楷體"/>
        <family val="4"/>
        <charset val="136"/>
      </rPr>
      <t>移作就業保險之費率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編列。
</t>
    </r>
    <r>
      <rPr>
        <sz val="12"/>
        <rFont val="Times New Roman"/>
        <family val="1"/>
      </rPr>
      <t xml:space="preserve"> </t>
    </r>
    <phoneticPr fontId="2" type="noConversion"/>
  </si>
  <si>
    <r>
      <rPr>
        <sz val="12"/>
        <rFont val="標楷體"/>
        <family val="4"/>
        <charset val="136"/>
      </rPr>
      <t>投保人數係參酌歷年統計資料並考量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至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歲工作年齡人口於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年已開始下降，另考量勞動部自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日起放寬已領取勞保老年給付「再從事」工作者，得由投保單位辦理僅參加職業災害保險等因素編列。</t>
    </r>
    <phoneticPr fontId="2" type="noConversion"/>
  </si>
  <si>
    <r>
      <t>平均月投保
薪資</t>
    </r>
    <r>
      <rPr>
        <sz val="11.5"/>
        <rFont val="Times New Roman"/>
        <family val="1"/>
      </rPr>
      <t xml:space="preserve"> (</t>
    </r>
    <r>
      <rPr>
        <sz val="11.5"/>
        <rFont val="標楷體"/>
        <family val="4"/>
        <charset val="136"/>
      </rPr>
      <t>元</t>
    </r>
    <r>
      <rPr>
        <sz val="11.5"/>
        <rFont val="Times New Roman"/>
        <family val="1"/>
      </rPr>
      <t>)</t>
    </r>
    <phoneticPr fontId="2" type="noConversion"/>
  </si>
  <si>
    <r>
      <t xml:space="preserve">保險費率
</t>
    </r>
    <r>
      <rPr>
        <sz val="11.5"/>
        <rFont val="Times New Roman"/>
        <family val="1"/>
      </rPr>
      <t>(%)</t>
    </r>
    <phoneticPr fontId="2" type="noConversion"/>
  </si>
  <si>
    <r>
      <t>普通事故</t>
    </r>
    <r>
      <rPr>
        <sz val="12"/>
        <rFont val="Times New Roman"/>
        <family val="1"/>
      </rPr>
      <t>314,274,316</t>
    </r>
    <r>
      <rPr>
        <sz val="12"/>
        <rFont val="標楷體"/>
        <family val="4"/>
        <charset val="136"/>
      </rPr>
      <t>千元，職業災害</t>
    </r>
    <r>
      <rPr>
        <sz val="12"/>
        <rFont val="Times New Roman"/>
        <family val="1"/>
      </rPr>
      <t>7,450,836</t>
    </r>
    <r>
      <rPr>
        <sz val="12"/>
        <rFont val="標楷體"/>
        <family val="4"/>
        <charset val="136"/>
      </rPr>
      <t>千元。</t>
    </r>
    <phoneticPr fontId="20" type="noConversion"/>
  </si>
  <si>
    <r>
      <t>扣除政府機關及政府補助後依逾期繳納保費數之</t>
    </r>
    <r>
      <rPr>
        <sz val="12"/>
        <rFont val="Times New Roman"/>
        <family val="1"/>
      </rPr>
      <t>0.1%</t>
    </r>
    <r>
      <rPr>
        <sz val="12"/>
        <rFont val="標楷體"/>
        <family val="4"/>
        <charset val="136"/>
      </rPr>
      <t>，逾期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天計列，分列普通事故</t>
    </r>
    <r>
      <rPr>
        <sz val="12"/>
        <rFont val="Times New Roman"/>
        <family val="1"/>
      </rPr>
      <t>197,394</t>
    </r>
    <r>
      <rPr>
        <sz val="12"/>
        <rFont val="標楷體"/>
        <family val="4"/>
        <charset val="136"/>
      </rPr>
      <t>千元，職業災害</t>
    </r>
    <r>
      <rPr>
        <sz val="12"/>
        <rFont val="Times New Roman"/>
        <family val="1"/>
      </rPr>
      <t>5,187</t>
    </r>
    <r>
      <rPr>
        <sz val="12"/>
        <rFont val="標楷體"/>
        <family val="4"/>
        <charset val="136"/>
      </rPr>
      <t>千元。</t>
    </r>
    <phoneticPr fontId="20" type="noConversion"/>
  </si>
  <si>
    <r>
      <t>扣除政府補助後保費收入之</t>
    </r>
    <r>
      <rPr>
        <sz val="12"/>
        <rFont val="Times New Roman"/>
        <family val="1"/>
      </rPr>
      <t>1.28%</t>
    </r>
    <r>
      <rPr>
        <sz val="12"/>
        <rFont val="標楷體"/>
        <family val="4"/>
        <charset val="136"/>
      </rPr>
      <t>計列。</t>
    </r>
    <phoneticPr fontId="20" type="noConversion"/>
  </si>
  <si>
    <r>
      <t>係依投保人數</t>
    </r>
    <r>
      <rPr>
        <sz val="12"/>
        <rFont val="Times New Roman"/>
        <family val="1"/>
      </rPr>
      <t>990</t>
    </r>
    <r>
      <rPr>
        <sz val="12"/>
        <rFont val="標楷體"/>
        <family val="4"/>
        <charset val="136"/>
      </rPr>
      <t>萬人、平均月投保薪資</t>
    </r>
    <r>
      <rPr>
        <sz val="12"/>
        <rFont val="Times New Roman"/>
        <family val="1"/>
      </rPr>
      <t>30,100</t>
    </r>
    <r>
      <rPr>
        <sz val="12"/>
        <rFont val="標楷體"/>
        <family val="4"/>
        <charset val="136"/>
      </rPr>
      <t>元及保險費率</t>
    </r>
    <r>
      <rPr>
        <sz val="12"/>
        <rFont val="Times New Roman"/>
        <family val="1"/>
      </rPr>
      <t>9.21%</t>
    </r>
    <r>
      <rPr>
        <sz val="12"/>
        <rFont val="標楷體"/>
        <family val="4"/>
        <charset val="136"/>
      </rPr>
      <t>（普通事故保險費率</t>
    </r>
    <r>
      <rPr>
        <sz val="12"/>
        <rFont val="Times New Roman"/>
        <family val="1"/>
      </rPr>
      <t>9%</t>
    </r>
    <r>
      <rPr>
        <sz val="12"/>
        <rFont val="標楷體"/>
        <family val="4"/>
        <charset val="136"/>
      </rPr>
      <t>；職業災害平均費率</t>
    </r>
    <r>
      <rPr>
        <sz val="12"/>
        <rFont val="Times New Roman"/>
        <family val="1"/>
      </rPr>
      <t>0.21%</t>
    </r>
    <r>
      <rPr>
        <sz val="12"/>
        <rFont val="標楷體"/>
        <family val="4"/>
        <charset val="136"/>
      </rPr>
      <t>）估算。</t>
    </r>
    <phoneticPr fontId="2" type="noConversion"/>
  </si>
  <si>
    <r>
      <t>編列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千元，係基金投資之不動產，刊登房屋出租廣告等。</t>
    </r>
    <phoneticPr fontId="2" type="noConversion"/>
  </si>
  <si>
    <r>
      <t>編列</t>
    </r>
    <r>
      <rPr>
        <sz val="12"/>
        <rFont val="Times New Roman"/>
        <family val="1"/>
      </rPr>
      <t>2,000</t>
    </r>
    <r>
      <rPr>
        <sz val="12"/>
        <rFont val="標楷體"/>
        <family val="4"/>
        <charset val="136"/>
      </rPr>
      <t>千元，係基金投資不動產之房屋修護費用等。</t>
    </r>
    <phoneticPr fontId="2" type="noConversion"/>
  </si>
  <si>
    <r>
      <t>本年度業務外收入</t>
    </r>
    <r>
      <rPr>
        <sz val="13"/>
        <rFont val="Times New Roman"/>
        <family val="1"/>
      </rPr>
      <t>96,961</t>
    </r>
    <r>
      <rPr>
        <sz val="13"/>
        <rFont val="標楷體"/>
        <family val="4"/>
        <charset val="136"/>
      </rPr>
      <t>千元，包括：</t>
    </r>
    <phoneticPr fontId="2" type="noConversion"/>
  </si>
  <si>
    <r>
      <t>3.</t>
    </r>
    <r>
      <rPr>
        <sz val="12"/>
        <rFont val="標楷體"/>
        <family val="4"/>
        <charset val="136"/>
      </rPr>
      <t>提存責任準備</t>
    </r>
    <r>
      <rPr>
        <sz val="12"/>
        <rFont val="Times New Roman"/>
        <family val="1"/>
      </rPr>
      <t/>
    </r>
    <phoneticPr fontId="2" type="noConversion"/>
  </si>
  <si>
    <r>
      <t>4.</t>
    </r>
    <r>
      <rPr>
        <sz val="12"/>
        <rFont val="標楷體"/>
        <family val="4"/>
        <charset val="136"/>
      </rPr>
      <t>流動資產淨減</t>
    </r>
    <phoneticPr fontId="2" type="noConversion"/>
  </si>
  <si>
    <r>
      <t>5.</t>
    </r>
    <r>
      <rPr>
        <sz val="12"/>
        <rFont val="標楷體"/>
        <family val="4"/>
        <charset val="136"/>
      </rPr>
      <t>流動負債淨增</t>
    </r>
    <r>
      <rPr>
        <sz val="12"/>
        <rFont val="Times New Roman"/>
        <family val="1"/>
      </rPr>
      <t xml:space="preserve"> </t>
    </r>
    <phoneticPr fontId="2" type="noConversion"/>
  </si>
  <si>
    <r>
      <t>2.</t>
    </r>
    <r>
      <rPr>
        <sz val="12"/>
        <rFont val="標楷體"/>
        <family val="4"/>
        <charset val="136"/>
      </rPr>
      <t>攤銷</t>
    </r>
    <phoneticPr fontId="2" type="noConversion"/>
  </si>
  <si>
    <t>　減少流動金融資產及短期貸墊款</t>
    <phoneticPr fontId="2" type="noConversion"/>
  </si>
  <si>
    <t>　增加無形資產、遞延借項及其他資產</t>
    <phoneticPr fontId="2" type="noConversion"/>
  </si>
  <si>
    <t>係增加無形資產。</t>
    <phoneticPr fontId="2" type="noConversion"/>
  </si>
  <si>
    <r>
      <rPr>
        <sz val="12"/>
        <rFont val="標楷體"/>
        <family val="4"/>
        <charset val="136"/>
      </rPr>
      <t>係減少短期債務</t>
    </r>
    <r>
      <rPr>
        <sz val="12"/>
        <rFont val="Times New Roman"/>
        <family val="1"/>
      </rPr>
      <t>528</t>
    </r>
    <r>
      <rPr>
        <sz val="12"/>
        <rFont val="標楷體"/>
        <family val="4"/>
        <charset val="136"/>
      </rPr>
      <t>千元及其他負債</t>
    </r>
    <r>
      <rPr>
        <sz val="12"/>
        <rFont val="Times New Roman"/>
        <family val="1"/>
      </rPr>
      <t>712</t>
    </r>
    <r>
      <rPr>
        <sz val="12"/>
        <rFont val="標楷體"/>
        <family val="4"/>
        <charset val="136"/>
      </rPr>
      <t>千元。</t>
    </r>
    <phoneticPr fontId="2" type="noConversion"/>
  </si>
  <si>
    <t>係減少短期貸墊款。</t>
    <phoneticPr fontId="2" type="noConversion"/>
  </si>
  <si>
    <r>
      <t>　</t>
    </r>
    <r>
      <rPr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折舊、折耗及攤銷</t>
    </r>
    <phoneticPr fontId="2" type="noConversion"/>
  </si>
  <si>
    <r>
      <t>　　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攤銷</t>
    </r>
    <phoneticPr fontId="2" type="noConversion"/>
  </si>
  <si>
    <r>
      <t xml:space="preserve">             </t>
    </r>
    <r>
      <rPr>
        <sz val="12"/>
        <rFont val="標楷體"/>
        <family val="4"/>
        <charset val="136"/>
      </rPr>
      <t>折舊、折耗及攤銷</t>
    </r>
    <phoneticPr fontId="2" type="noConversion"/>
  </si>
  <si>
    <r>
      <t xml:space="preserve">                 </t>
    </r>
    <r>
      <rPr>
        <sz val="12"/>
        <rFont val="標楷體"/>
        <family val="4"/>
        <charset val="136"/>
      </rPr>
      <t>攤銷</t>
    </r>
    <phoneticPr fontId="2" type="noConversion"/>
  </si>
  <si>
    <r>
      <rPr>
        <sz val="12"/>
        <rFont val="標楷體"/>
        <family val="4"/>
        <charset val="136"/>
      </rPr>
      <t>編列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千元，係建置就業保險基金投資整合資訊系統</t>
    </r>
    <r>
      <rPr>
        <sz val="12"/>
        <rFont val="Times New Roman"/>
        <family val="1"/>
      </rPr>
      <t>5,700</t>
    </r>
    <r>
      <rPr>
        <sz val="12"/>
        <rFont val="標楷體"/>
        <family val="4"/>
        <charset val="136"/>
      </rPr>
      <t>千元，依使用年限編列攤銷費用。</t>
    </r>
    <phoneticPr fontId="2" type="noConversion"/>
  </si>
  <si>
    <t>折舊、折耗及攤銷</t>
    <phoneticPr fontId="2" type="noConversion"/>
  </si>
  <si>
    <t>　攤銷</t>
    <phoneticPr fontId="2" type="noConversion"/>
  </si>
  <si>
    <r>
      <t>全年預估推動</t>
    </r>
    <r>
      <rPr>
        <sz val="11"/>
        <rFont val="Times New Roman"/>
        <family val="1"/>
      </rPr>
      <t>7</t>
    </r>
    <r>
      <rPr>
        <sz val="11"/>
        <rFont val="標楷體"/>
        <family val="4"/>
        <charset val="136"/>
      </rPr>
      <t>項計畫案。</t>
    </r>
    <phoneticPr fontId="20" type="noConversion"/>
  </si>
  <si>
    <r>
      <t>全年預估推動</t>
    </r>
    <r>
      <rPr>
        <sz val="11"/>
        <rFont val="Times New Roman"/>
        <family val="1"/>
      </rPr>
      <t>11</t>
    </r>
    <r>
      <rPr>
        <sz val="11"/>
        <rFont val="標楷體"/>
        <family val="4"/>
        <charset val="136"/>
      </rPr>
      <t>項計畫案。</t>
    </r>
    <phoneticPr fontId="20" type="noConversion"/>
  </si>
  <si>
    <r>
      <rPr>
        <sz val="11"/>
        <rFont val="標楷體"/>
        <family val="4"/>
        <charset val="136"/>
      </rPr>
      <t>全年預估推動</t>
    </r>
    <r>
      <rPr>
        <sz val="11"/>
        <rFont val="Times New Roman"/>
        <family val="1"/>
      </rPr>
      <t>7</t>
    </r>
    <r>
      <rPr>
        <sz val="11"/>
        <rFont val="標楷體"/>
        <family val="4"/>
        <charset val="136"/>
      </rPr>
      <t>項計畫案。</t>
    </r>
    <phoneticPr fontId="20" type="noConversion"/>
  </si>
  <si>
    <t>無形資產</t>
    <phoneticPr fontId="2" type="noConversion"/>
  </si>
  <si>
    <t>　無形資產</t>
    <phoneticPr fontId="2" type="noConversion"/>
  </si>
  <si>
    <r>
      <rPr>
        <sz val="13"/>
        <rFont val="標楷體"/>
        <family val="4"/>
        <charset val="136"/>
      </rPr>
      <t>註：本年度信託代理與保證資產</t>
    </r>
    <r>
      <rPr>
        <sz val="13"/>
        <rFont val="Times New Roman"/>
        <family val="1"/>
      </rPr>
      <t>(</t>
    </r>
    <r>
      <rPr>
        <sz val="13"/>
        <rFont val="標楷體"/>
        <family val="4"/>
        <charset val="136"/>
      </rPr>
      <t>負債</t>
    </r>
    <r>
      <rPr>
        <sz val="13"/>
        <rFont val="Times New Roman"/>
        <family val="1"/>
      </rPr>
      <t>)</t>
    </r>
    <r>
      <rPr>
        <sz val="13"/>
        <rFont val="標楷體"/>
        <family val="4"/>
        <charset val="136"/>
      </rPr>
      <t>編列</t>
    </r>
    <r>
      <rPr>
        <sz val="13"/>
        <rFont val="Times New Roman"/>
        <family val="1"/>
      </rPr>
      <t>138,170</t>
    </r>
    <r>
      <rPr>
        <sz val="13"/>
        <rFont val="標楷體"/>
        <family val="4"/>
        <charset val="136"/>
      </rPr>
      <t>千元，係包括</t>
    </r>
    <r>
      <rPr>
        <sz val="13"/>
        <rFont val="Times New Roman"/>
        <family val="1"/>
      </rPr>
      <t>(</t>
    </r>
    <r>
      <rPr>
        <sz val="13"/>
        <rFont val="標楷體"/>
        <family val="4"/>
        <charset val="136"/>
      </rPr>
      <t>應付</t>
    </r>
    <r>
      <rPr>
        <sz val="13"/>
        <rFont val="Times New Roman"/>
        <family val="1"/>
      </rPr>
      <t>)</t>
    </r>
    <r>
      <rPr>
        <sz val="13"/>
        <rFont val="標楷體"/>
        <family val="4"/>
        <charset val="136"/>
      </rPr>
      <t>保證品</t>
    </r>
    <r>
      <rPr>
        <sz val="13"/>
        <rFont val="Times New Roman"/>
        <family val="1"/>
      </rPr>
      <t>69,332</t>
    </r>
    <r>
      <rPr>
        <sz val="13"/>
        <rFont val="標楷體"/>
        <family val="4"/>
        <charset val="136"/>
      </rPr>
      <t xml:space="preserve">千元
</t>
    </r>
    <r>
      <rPr>
        <sz val="13"/>
        <color theme="0"/>
        <rFont val="標楷體"/>
        <family val="4"/>
        <charset val="136"/>
      </rPr>
      <t>註：</t>
    </r>
    <r>
      <rPr>
        <sz val="13"/>
        <rFont val="標楷體"/>
        <family val="4"/>
        <charset val="136"/>
      </rPr>
      <t>及應收</t>
    </r>
    <r>
      <rPr>
        <sz val="13"/>
        <rFont val="Times New Roman"/>
        <family val="1"/>
      </rPr>
      <t>(</t>
    </r>
    <r>
      <rPr>
        <sz val="13"/>
        <rFont val="標楷體"/>
        <family val="4"/>
        <charset val="136"/>
      </rPr>
      <t>受託</t>
    </r>
    <r>
      <rPr>
        <sz val="13"/>
        <rFont val="Times New Roman"/>
        <family val="1"/>
      </rPr>
      <t>)</t>
    </r>
    <r>
      <rPr>
        <sz val="13"/>
        <rFont val="標楷體"/>
        <family val="4"/>
        <charset val="136"/>
      </rPr>
      <t>代收款</t>
    </r>
    <r>
      <rPr>
        <sz val="13"/>
        <rFont val="Times New Roman"/>
        <family val="1"/>
      </rPr>
      <t>68,838</t>
    </r>
    <r>
      <rPr>
        <sz val="13"/>
        <rFont val="標楷體"/>
        <family val="4"/>
        <charset val="136"/>
      </rPr>
      <t>千元。</t>
    </r>
    <phoneticPr fontId="2" type="noConversion"/>
  </si>
  <si>
    <t>總　　　　　計</t>
    <phoneticPr fontId="2" type="noConversion"/>
  </si>
  <si>
    <r>
      <t>　　　　　　　　　　　</t>
    </r>
    <r>
      <rPr>
        <sz val="12"/>
        <rFont val="Times New Roman"/>
        <family val="1"/>
      </rPr>
      <t xml:space="preserve">            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年度　</t>
    </r>
    <r>
      <rPr>
        <sz val="12"/>
        <rFont val="Times New Roman"/>
        <family val="1"/>
      </rPr>
      <t xml:space="preserve">                                </t>
    </r>
    <r>
      <rPr>
        <sz val="12"/>
        <rFont val="標楷體"/>
        <family val="4"/>
        <charset val="136"/>
      </rPr>
      <t>單位：新臺幣千元</t>
    </r>
    <phoneticPr fontId="2" type="noConversion"/>
  </si>
  <si>
    <r>
      <t>本科目勞動部勞工保險局辦理</t>
    </r>
    <r>
      <rPr>
        <sz val="12"/>
        <rFont val="Times New Roman"/>
        <family val="1"/>
      </rPr>
      <t>597,740</t>
    </r>
    <r>
      <rPr>
        <sz val="12"/>
        <rFont val="標楷體"/>
        <family val="4"/>
        <charset val="136"/>
      </rPr>
      <t>千元；勞動基金運用局辦理</t>
    </r>
    <r>
      <rPr>
        <sz val="12"/>
        <rFont val="Times New Roman"/>
        <family val="1"/>
      </rPr>
      <t>28,402,891</t>
    </r>
    <r>
      <rPr>
        <sz val="12"/>
        <rFont val="標楷體"/>
        <family val="4"/>
        <charset val="136"/>
      </rPr>
      <t>千元。</t>
    </r>
    <phoneticPr fontId="2" type="noConversion"/>
  </si>
  <si>
    <r>
      <t>投保人數</t>
    </r>
    <r>
      <rPr>
        <sz val="11"/>
        <rFont val="Times New Roman"/>
        <family val="1"/>
      </rPr>
      <t>9,900,000</t>
    </r>
    <r>
      <rPr>
        <sz val="11"/>
        <rFont val="標楷體"/>
        <family val="4"/>
        <charset val="136"/>
      </rPr>
      <t>人（含一般勞工</t>
    </r>
    <r>
      <rPr>
        <sz val="11"/>
        <rFont val="Times New Roman"/>
        <family val="1"/>
      </rPr>
      <t>9,650,000</t>
    </r>
    <r>
      <rPr>
        <sz val="11"/>
        <rFont val="標楷體"/>
        <family val="4"/>
        <charset val="136"/>
      </rPr>
      <t>人及已領老年給付勞工</t>
    </r>
    <r>
      <rPr>
        <sz val="11"/>
        <rFont val="Times New Roman"/>
        <family val="1"/>
      </rPr>
      <t>250,000</t>
    </r>
    <r>
      <rPr>
        <sz val="11"/>
        <rFont val="標楷體"/>
        <family val="4"/>
        <charset val="136"/>
      </rPr>
      <t>人）。</t>
    </r>
    <phoneticPr fontId="20" type="noConversion"/>
  </si>
  <si>
    <r>
      <rPr>
        <sz val="11"/>
        <rFont val="標楷體"/>
        <family val="4"/>
        <charset val="136"/>
      </rPr>
      <t>全年事故率</t>
    </r>
    <r>
      <rPr>
        <sz val="11"/>
        <rFont val="Times New Roman"/>
        <family val="1"/>
      </rPr>
      <t>15.36</t>
    </r>
    <r>
      <rPr>
        <sz val="11"/>
        <rFont val="標楷體"/>
        <family val="4"/>
        <charset val="136"/>
      </rPr>
      <t>%</t>
    </r>
    <r>
      <rPr>
        <b/>
        <sz val="6"/>
        <rFont val="標楷體"/>
        <family val="4"/>
        <charset val="136"/>
      </rPr>
      <t>0</t>
    </r>
    <r>
      <rPr>
        <sz val="11"/>
        <rFont val="標楷體"/>
        <family val="4"/>
        <charset val="136"/>
      </rPr>
      <t>。</t>
    </r>
    <phoneticPr fontId="20" type="noConversion"/>
  </si>
  <si>
    <r>
      <rPr>
        <sz val="11"/>
        <rFont val="標楷體"/>
        <family val="4"/>
        <charset val="136"/>
      </rPr>
      <t>全年事故率</t>
    </r>
    <r>
      <rPr>
        <sz val="11"/>
        <rFont val="Times New Roman"/>
        <family val="1"/>
      </rPr>
      <t>1.97</t>
    </r>
    <r>
      <rPr>
        <sz val="11"/>
        <rFont val="標楷體"/>
        <family val="4"/>
        <charset val="136"/>
      </rPr>
      <t>%</t>
    </r>
    <r>
      <rPr>
        <b/>
        <sz val="6"/>
        <rFont val="標楷體"/>
        <family val="4"/>
        <charset val="136"/>
      </rPr>
      <t>0</t>
    </r>
    <r>
      <rPr>
        <sz val="11"/>
        <rFont val="標楷體"/>
        <family val="4"/>
        <charset val="136"/>
      </rPr>
      <t>。</t>
    </r>
    <phoneticPr fontId="20" type="noConversion"/>
  </si>
  <si>
    <t>　    已加保勞工</t>
    <phoneticPr fontId="2" type="noConversion"/>
  </si>
  <si>
    <t>　    未加保勞工</t>
    <phoneticPr fontId="2" type="noConversion"/>
  </si>
  <si>
    <r>
      <t>本科目勞動部勞工保險局辦理</t>
    </r>
    <r>
      <rPr>
        <sz val="12"/>
        <rFont val="Times New Roman"/>
        <family val="1"/>
      </rPr>
      <t>4,137,008</t>
    </r>
    <r>
      <rPr>
        <sz val="12"/>
        <rFont val="標楷體"/>
        <family val="4"/>
        <charset val="136"/>
      </rPr>
      <t>千元；職業安全衛生署辦理</t>
    </r>
    <r>
      <rPr>
        <sz val="12"/>
        <rFont val="Times New Roman"/>
        <family val="1"/>
      </rPr>
      <t>43,343</t>
    </r>
    <r>
      <rPr>
        <sz val="12"/>
        <rFont val="標楷體"/>
        <family val="4"/>
        <charset val="136"/>
      </rPr>
      <t>千元。</t>
    </r>
    <phoneticPr fontId="2" type="noConversion"/>
  </si>
  <si>
    <r>
      <t>本年度業務收入</t>
    </r>
    <r>
      <rPr>
        <sz val="13"/>
        <rFont val="Times New Roman"/>
        <family val="1"/>
      </rPr>
      <t>384,026,345</t>
    </r>
    <r>
      <rPr>
        <sz val="13"/>
        <rFont val="標楷體"/>
        <family val="4"/>
        <charset val="136"/>
      </rPr>
      <t>千元，包括：</t>
    </r>
    <phoneticPr fontId="2" type="noConversion"/>
  </si>
  <si>
    <r>
      <t>本年度業務成本與費用</t>
    </r>
    <r>
      <rPr>
        <sz val="13"/>
        <rFont val="Times New Roman"/>
        <family val="1"/>
      </rPr>
      <t>384,123,216</t>
    </r>
    <r>
      <rPr>
        <sz val="13"/>
        <rFont val="標楷體"/>
        <family val="4"/>
        <charset val="136"/>
      </rPr>
      <t>千元，包括：</t>
    </r>
    <phoneticPr fontId="2" type="noConversion"/>
  </si>
  <si>
    <r>
      <t>本科目勞動部勞工保險局辦理</t>
    </r>
    <r>
      <rPr>
        <sz val="12"/>
        <rFont val="Times New Roman"/>
        <family val="1"/>
      </rPr>
      <t>350,298,016</t>
    </r>
    <r>
      <rPr>
        <sz val="12"/>
        <rFont val="標楷體"/>
        <family val="4"/>
        <charset val="136"/>
      </rPr>
      <t>千元；職業安全衛生署辦理</t>
    </r>
    <r>
      <rPr>
        <sz val="12"/>
        <rFont val="Times New Roman"/>
        <family val="1"/>
      </rPr>
      <t>547,347</t>
    </r>
    <r>
      <rPr>
        <sz val="12"/>
        <rFont val="標楷體"/>
        <family val="4"/>
        <charset val="136"/>
      </rPr>
      <t>千元。</t>
    </r>
    <phoneticPr fontId="2" type="noConversion"/>
  </si>
  <si>
    <r>
      <t>職業災害預防與補助、職業災害勞工職業重建及輔助設施補助部分，係參考歷年成長因素及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年度預估推動之計畫，編列</t>
    </r>
    <r>
      <rPr>
        <sz val="12"/>
        <rFont val="Times New Roman"/>
        <family val="1"/>
      </rPr>
      <t>367,966</t>
    </r>
    <r>
      <rPr>
        <sz val="12"/>
        <rFont val="標楷體"/>
        <family val="4"/>
        <charset val="136"/>
      </rPr>
      <t>千元。</t>
    </r>
    <phoneticPr fontId="2" type="noConversion"/>
  </si>
  <si>
    <r>
      <rPr>
        <sz val="11"/>
        <rFont val="標楷體"/>
        <family val="4"/>
        <charset val="136"/>
      </rPr>
      <t>全年預估推動</t>
    </r>
    <r>
      <rPr>
        <sz val="11"/>
        <rFont val="Times New Roman"/>
        <family val="1"/>
      </rPr>
      <t>5</t>
    </r>
    <r>
      <rPr>
        <sz val="11"/>
        <rFont val="標楷體"/>
        <family val="4"/>
        <charset val="136"/>
      </rPr>
      <t>項計畫案。</t>
    </r>
    <phoneticPr fontId="20" type="noConversion"/>
  </si>
  <si>
    <r>
      <rPr>
        <sz val="12"/>
        <rFont val="標楷體"/>
        <family val="4"/>
        <charset val="136"/>
      </rPr>
      <t>編列</t>
    </r>
    <r>
      <rPr>
        <sz val="12"/>
        <rFont val="Times New Roman"/>
        <family val="1"/>
      </rPr>
      <t>2,289</t>
    </r>
    <r>
      <rPr>
        <sz val="12"/>
        <rFont val="標楷體"/>
        <family val="4"/>
        <charset val="136"/>
      </rPr>
      <t>千元，係國外保管費及帳戶維護費等。</t>
    </r>
    <phoneticPr fontId="2" type="noConversion"/>
  </si>
  <si>
    <r>
      <rPr>
        <sz val="12"/>
        <rFont val="標楷體"/>
        <family val="4"/>
        <charset val="136"/>
      </rPr>
      <t>編列</t>
    </r>
    <r>
      <rPr>
        <sz val="12"/>
        <rFont val="Times New Roman"/>
        <family val="1"/>
      </rPr>
      <t>36,871</t>
    </r>
    <r>
      <rPr>
        <sz val="12"/>
        <rFont val="標楷體"/>
        <family val="4"/>
        <charset val="136"/>
      </rPr>
      <t>千元，係國外投資委任律師處理訴訟費及委託經營聘請顧問費等。其中委託調查研究費編列</t>
    </r>
    <r>
      <rPr>
        <sz val="12"/>
        <rFont val="Times New Roman"/>
        <family val="1"/>
      </rPr>
      <t>2,596</t>
    </r>
    <r>
      <rPr>
        <sz val="12"/>
        <rFont val="標楷體"/>
        <family val="4"/>
        <charset val="136"/>
      </rPr>
      <t>千元，係依據勞動基金委託經營要點第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 xml:space="preserve">點規定，委託專業投資顧問公司協助辦理國外委託經營受託機構之遴選、績效評定及考核管理，包括：
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國外監控顧問案</t>
    </r>
    <r>
      <rPr>
        <sz val="12"/>
        <rFont val="Times New Roman"/>
        <family val="1"/>
      </rPr>
      <t>2,096</t>
    </r>
    <r>
      <rPr>
        <sz val="12"/>
        <rFont val="標楷體"/>
        <family val="4"/>
        <charset val="136"/>
      </rPr>
      <t xml:space="preserve">千元。
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國外委託遴選顧問案</t>
    </r>
    <r>
      <rPr>
        <sz val="12"/>
        <rFont val="Times New Roman"/>
        <family val="1"/>
      </rPr>
      <t>500</t>
    </r>
    <r>
      <rPr>
        <sz val="12"/>
        <rFont val="標楷體"/>
        <family val="4"/>
        <charset val="136"/>
      </rPr>
      <t>千元。</t>
    </r>
    <phoneticPr fontId="2" type="noConversion"/>
  </si>
  <si>
    <t>勞 動 部 勞 工 保 險 局</t>
    <phoneticPr fontId="2" type="noConversion"/>
  </si>
  <si>
    <t>勞 工 保 險 局 作 業 基 金</t>
    <phoneticPr fontId="2" type="noConversion"/>
  </si>
  <si>
    <t>長期投資明細表</t>
    <phoneticPr fontId="2" type="noConversion"/>
  </si>
  <si>
    <t>前年度</t>
    <phoneticPr fontId="2" type="noConversion"/>
  </si>
  <si>
    <t>上年度</t>
    <phoneticPr fontId="2" type="noConversion"/>
  </si>
  <si>
    <t>科目及業務項目</t>
    <phoneticPr fontId="2" type="noConversion"/>
  </si>
  <si>
    <t>本年度</t>
    <phoneticPr fontId="2" type="noConversion"/>
  </si>
  <si>
    <t>說明</t>
    <phoneticPr fontId="2" type="noConversion"/>
  </si>
  <si>
    <t>決算數</t>
    <phoneticPr fontId="2" type="noConversion"/>
  </si>
  <si>
    <t>預算數</t>
    <phoneticPr fontId="2" type="noConversion"/>
  </si>
  <si>
    <t>長期投資</t>
    <phoneticPr fontId="2" type="noConversion"/>
  </si>
  <si>
    <t>　　不動產投資</t>
    <phoneticPr fontId="2" type="noConversion"/>
  </si>
  <si>
    <r>
      <t>　　備抵不動產投資短絀</t>
    </r>
    <r>
      <rPr>
        <sz val="12"/>
        <rFont val="Times New Roman"/>
        <family val="1"/>
      </rPr>
      <t>(-)</t>
    </r>
    <phoneticPr fontId="2" type="noConversion"/>
  </si>
  <si>
    <t>基金投資不動產之累計折舊。</t>
    <phoneticPr fontId="2" type="noConversion"/>
  </si>
  <si>
    <t>　　持有至到期日金融資產－非流動</t>
    <phoneticPr fontId="2" type="noConversion"/>
  </si>
  <si>
    <t>投資國外固定收益商品。</t>
    <phoneticPr fontId="2" type="noConversion"/>
  </si>
  <si>
    <r>
      <t>　　無活絡市場之債券投資－非流動</t>
    </r>
    <r>
      <rPr>
        <sz val="12"/>
        <rFont val="Times New Roman"/>
        <family val="1"/>
      </rPr>
      <t xml:space="preserve">   </t>
    </r>
    <phoneticPr fontId="2" type="noConversion"/>
  </si>
  <si>
    <t>投資公債、庫券、公司債及金融債券。</t>
  </si>
  <si>
    <r>
      <t>投融資業務收入</t>
    </r>
    <r>
      <rPr>
        <sz val="13"/>
        <rFont val="Times New Roman"/>
        <family val="1"/>
      </rPr>
      <t>29,000,631</t>
    </r>
    <r>
      <rPr>
        <sz val="13"/>
        <rFont val="標楷體"/>
        <family val="4"/>
        <charset val="136"/>
      </rPr>
      <t>千元，詳第</t>
    </r>
    <r>
      <rPr>
        <sz val="13"/>
        <rFont val="Times New Roman"/>
        <family val="1"/>
      </rPr>
      <t>19~20</t>
    </r>
    <r>
      <rPr>
        <sz val="13"/>
        <rFont val="標楷體"/>
        <family val="4"/>
        <charset val="136"/>
      </rPr>
      <t>頁投融資業務收入明細表。</t>
    </r>
    <phoneticPr fontId="2" type="noConversion"/>
  </si>
  <si>
    <r>
      <t>保險收入</t>
    </r>
    <r>
      <rPr>
        <sz val="13"/>
        <rFont val="Times New Roman"/>
        <family val="1"/>
      </rPr>
      <t>350,845,363</t>
    </r>
    <r>
      <rPr>
        <sz val="13"/>
        <rFont val="標楷體"/>
        <family val="4"/>
        <charset val="136"/>
      </rPr>
      <t>千元，詳第</t>
    </r>
    <r>
      <rPr>
        <sz val="13"/>
        <rFont val="Times New Roman"/>
        <family val="1"/>
      </rPr>
      <t>21</t>
    </r>
    <r>
      <rPr>
        <sz val="13"/>
        <rFont val="標楷體"/>
        <family val="4"/>
        <charset val="136"/>
      </rPr>
      <t>頁保險收入明細表。</t>
    </r>
    <phoneticPr fontId="2" type="noConversion"/>
  </si>
  <si>
    <r>
      <t>其他業務收入</t>
    </r>
    <r>
      <rPr>
        <sz val="13"/>
        <rFont val="Times New Roman"/>
        <family val="1"/>
      </rPr>
      <t>4,180,351</t>
    </r>
    <r>
      <rPr>
        <sz val="13"/>
        <rFont val="標楷體"/>
        <family val="4"/>
        <charset val="136"/>
      </rPr>
      <t>千元，詳第</t>
    </r>
    <r>
      <rPr>
        <sz val="13"/>
        <rFont val="Times New Roman"/>
        <family val="1"/>
      </rPr>
      <t>22</t>
    </r>
    <r>
      <rPr>
        <sz val="13"/>
        <rFont val="標楷體"/>
        <family val="4"/>
        <charset val="136"/>
      </rPr>
      <t>頁其他業務收入明細表。</t>
    </r>
    <phoneticPr fontId="2" type="noConversion"/>
  </si>
  <si>
    <r>
      <t>其他業務成本</t>
    </r>
    <r>
      <rPr>
        <sz val="13"/>
        <rFont val="Times New Roman"/>
        <family val="1"/>
      </rPr>
      <t>3,170,740</t>
    </r>
    <r>
      <rPr>
        <sz val="13"/>
        <rFont val="標楷體"/>
        <family val="4"/>
        <charset val="136"/>
      </rPr>
      <t>千元，詳第</t>
    </r>
    <r>
      <rPr>
        <sz val="13"/>
        <rFont val="Times New Roman"/>
        <family val="1"/>
      </rPr>
      <t>34~35</t>
    </r>
    <r>
      <rPr>
        <sz val="13"/>
        <rFont val="標楷體"/>
        <family val="4"/>
        <charset val="136"/>
      </rPr>
      <t>頁其他業務成本明細表及說明。</t>
    </r>
    <phoneticPr fontId="2" type="noConversion"/>
  </si>
  <si>
    <r>
      <t>財務收入</t>
    </r>
    <r>
      <rPr>
        <sz val="13"/>
        <rFont val="Times New Roman"/>
        <family val="1"/>
      </rPr>
      <t>597</t>
    </r>
    <r>
      <rPr>
        <sz val="13"/>
        <rFont val="標楷體"/>
        <family val="4"/>
        <charset val="136"/>
      </rPr>
      <t>千元，詳第</t>
    </r>
    <r>
      <rPr>
        <sz val="13"/>
        <rFont val="Times New Roman"/>
        <family val="1"/>
      </rPr>
      <t>23~24</t>
    </r>
    <r>
      <rPr>
        <sz val="13"/>
        <rFont val="標楷體"/>
        <family val="4"/>
        <charset val="136"/>
      </rPr>
      <t>頁業務外收入明細表。</t>
    </r>
    <phoneticPr fontId="2" type="noConversion"/>
  </si>
  <si>
    <r>
      <t>其他業務外收入</t>
    </r>
    <r>
      <rPr>
        <sz val="13"/>
        <rFont val="Times New Roman"/>
        <family val="1"/>
      </rPr>
      <t>96,364</t>
    </r>
    <r>
      <rPr>
        <sz val="13"/>
        <rFont val="標楷體"/>
        <family val="4"/>
        <charset val="136"/>
      </rPr>
      <t>千元，詳第</t>
    </r>
    <r>
      <rPr>
        <sz val="13"/>
        <rFont val="Times New Roman"/>
        <family val="1"/>
      </rPr>
      <t>23~24</t>
    </r>
    <r>
      <rPr>
        <sz val="13"/>
        <rFont val="標楷體"/>
        <family val="4"/>
        <charset val="136"/>
      </rPr>
      <t>頁業務外收入明細表。</t>
    </r>
    <phoneticPr fontId="2" type="noConversion"/>
  </si>
  <si>
    <r>
      <t>本年度業務外費用</t>
    </r>
    <r>
      <rPr>
        <sz val="13"/>
        <rFont val="Times New Roman"/>
        <family val="1"/>
      </rPr>
      <t>90</t>
    </r>
    <r>
      <rPr>
        <sz val="13"/>
        <rFont val="標楷體"/>
        <family val="4"/>
        <charset val="136"/>
      </rPr>
      <t>千元，係其他業務外費用，詳第</t>
    </r>
    <r>
      <rPr>
        <sz val="13"/>
        <rFont val="Times New Roman"/>
        <family val="1"/>
      </rPr>
      <t>36~37</t>
    </r>
    <r>
      <rPr>
        <sz val="13"/>
        <rFont val="標楷體"/>
        <family val="4"/>
        <charset val="136"/>
      </rPr>
      <t>頁業務外費用明細表及說明。</t>
    </r>
    <phoneticPr fontId="2" type="noConversion"/>
  </si>
  <si>
    <r>
      <t>基金投資不動產之租賃收入等，詳第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頁不動產投資收入分析表。</t>
    </r>
    <phoneticPr fontId="2" type="noConversion"/>
  </si>
  <si>
    <r>
      <t>詳第</t>
    </r>
    <r>
      <rPr>
        <sz val="12"/>
        <rFont val="Times New Roman"/>
        <family val="1"/>
      </rPr>
      <t>50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52~54</t>
    </r>
    <r>
      <rPr>
        <sz val="12"/>
        <rFont val="標楷體"/>
        <family val="4"/>
        <charset val="136"/>
      </rPr>
      <t>頁保費收入分析表及附表。</t>
    </r>
    <phoneticPr fontId="2" type="noConversion"/>
  </si>
  <si>
    <r>
      <t>詳第</t>
    </r>
    <r>
      <rPr>
        <sz val="12"/>
        <rFont val="Times New Roman"/>
        <family val="1"/>
      </rPr>
      <t>51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54~56</t>
    </r>
    <r>
      <rPr>
        <sz val="12"/>
        <rFont val="標楷體"/>
        <family val="4"/>
        <charset val="136"/>
      </rPr>
      <t>頁保費收入分析表及附表。</t>
    </r>
    <phoneticPr fontId="2" type="noConversion"/>
  </si>
  <si>
    <r>
      <t>詳第</t>
    </r>
    <r>
      <rPr>
        <sz val="12"/>
        <rFont val="Times New Roman"/>
        <family val="1"/>
      </rPr>
      <t>51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56</t>
    </r>
    <r>
      <rPr>
        <sz val="12"/>
        <rFont val="標楷體"/>
        <family val="4"/>
        <charset val="136"/>
      </rPr>
      <t>頁保費收入分析表及附表。</t>
    </r>
    <phoneticPr fontId="2" type="noConversion"/>
  </si>
  <si>
    <r>
      <t>編列</t>
    </r>
    <r>
      <rPr>
        <sz val="12"/>
        <rFont val="Times New Roman"/>
        <family val="1"/>
      </rPr>
      <t>318,644,426</t>
    </r>
    <r>
      <rPr>
        <sz val="12"/>
        <rFont val="標楷體"/>
        <family val="4"/>
        <charset val="136"/>
      </rPr>
      <t>千元，係參考以前年度統計資料預估各項給付事故率及單價等因素，詳第</t>
    </r>
    <r>
      <rPr>
        <sz val="12"/>
        <rFont val="Times New Roman"/>
        <family val="1"/>
      </rPr>
      <t>57~59</t>
    </r>
    <r>
      <rPr>
        <sz val="12"/>
        <rFont val="標楷體"/>
        <family val="4"/>
        <charset val="136"/>
      </rPr>
      <t>頁保險給付分析表，其中：</t>
    </r>
    <phoneticPr fontId="2" type="noConversion"/>
  </si>
  <si>
    <r>
      <t>編列</t>
    </r>
    <r>
      <rPr>
        <sz val="12"/>
        <rFont val="Times New Roman"/>
        <family val="1"/>
      </rPr>
      <t>8,097,834</t>
    </r>
    <r>
      <rPr>
        <sz val="12"/>
        <rFont val="標楷體"/>
        <family val="4"/>
        <charset val="136"/>
      </rPr>
      <t>千元，係參考以前年度統計資料預估各項給付事故率及單價等因素，詳第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頁保險給付分析表，其中：</t>
    </r>
    <phoneticPr fontId="2" type="noConversion"/>
  </si>
  <si>
    <r>
      <t>編列</t>
    </r>
    <r>
      <rPr>
        <sz val="12"/>
        <rFont val="Times New Roman"/>
        <family val="1"/>
      </rPr>
      <t>621,627</t>
    </r>
    <r>
      <rPr>
        <sz val="12"/>
        <rFont val="標楷體"/>
        <family val="4"/>
        <charset val="136"/>
      </rPr>
      <t>千元，詳第</t>
    </r>
    <r>
      <rPr>
        <sz val="12"/>
        <rFont val="Times New Roman"/>
        <family val="1"/>
      </rPr>
      <t>60~62</t>
    </r>
    <r>
      <rPr>
        <sz val="12"/>
        <rFont val="標楷體"/>
        <family val="4"/>
        <charset val="136"/>
      </rPr>
      <t>頁保險給付分析表，其中：</t>
    </r>
    <phoneticPr fontId="2" type="noConversion"/>
  </si>
  <si>
    <r>
      <t>編列</t>
    </r>
    <r>
      <rPr>
        <sz val="12"/>
        <rFont val="Times New Roman"/>
        <family val="1"/>
      </rPr>
      <t>53,757</t>
    </r>
    <r>
      <rPr>
        <sz val="12"/>
        <rFont val="標楷體"/>
        <family val="4"/>
        <charset val="136"/>
      </rPr>
      <t>千元，由職業安全衛生署辦理，係政府對未加保勞工而遭遇職業災害者之各項補助，並參考以前年度執行情形核實編列，詳第</t>
    </r>
    <r>
      <rPr>
        <sz val="12"/>
        <rFont val="Times New Roman"/>
        <family val="1"/>
      </rPr>
      <t>63</t>
    </r>
    <r>
      <rPr>
        <sz val="12"/>
        <rFont val="標楷體"/>
        <family val="4"/>
        <charset val="136"/>
      </rPr>
      <t>頁雜項業務成本分析表─職業災害勞工保護。</t>
    </r>
    <phoneticPr fontId="2" type="noConversion"/>
  </si>
  <si>
    <t>投保人數係參酌歷年統計資料就保人數均逐年穩定成長因素編列。</t>
    <phoneticPr fontId="2" type="noConversion"/>
  </si>
  <si>
    <r>
      <t>編列</t>
    </r>
    <r>
      <rPr>
        <sz val="12"/>
        <rFont val="Times New Roman"/>
        <family val="1"/>
      </rPr>
      <t>248</t>
    </r>
    <r>
      <rPr>
        <sz val="12"/>
        <rFont val="標楷體"/>
        <family val="4"/>
        <charset val="136"/>
      </rPr>
      <t>千元，係基金投資不動產之鑑價費用等。</t>
    </r>
    <phoneticPr fontId="2" type="noConversion"/>
  </si>
  <si>
    <r>
      <rPr>
        <sz val="12"/>
        <rFont val="標楷體"/>
        <family val="4"/>
        <charset val="136"/>
      </rPr>
      <t>編列</t>
    </r>
    <r>
      <rPr>
        <sz val="12"/>
        <rFont val="Times New Roman"/>
        <family val="1"/>
      </rPr>
      <t>473</t>
    </r>
    <r>
      <rPr>
        <sz val="12"/>
        <rFont val="標楷體"/>
        <family val="4"/>
        <charset val="136"/>
      </rPr>
      <t>千元，係基金投資不動產之土地地價稅。</t>
    </r>
    <phoneticPr fontId="2" type="noConversion"/>
  </si>
  <si>
    <r>
      <t>編列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千元，係基金投資之不動產，出租房屋之稅金。</t>
    </r>
    <phoneticPr fontId="2" type="noConversion"/>
  </si>
  <si>
    <r>
      <t>編列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千元，係基金投資不動產之行政規費。</t>
    </r>
    <phoneticPr fontId="2" type="noConversion"/>
  </si>
  <si>
    <r>
      <t>編列</t>
    </r>
    <r>
      <rPr>
        <sz val="12"/>
        <rFont val="Times New Roman"/>
        <family val="1"/>
      </rPr>
      <t>17,447</t>
    </r>
    <r>
      <rPr>
        <sz val="12"/>
        <rFont val="標楷體"/>
        <family val="4"/>
        <charset val="136"/>
      </rPr>
      <t>千元，係提列投資取得不動產之折舊，包括預計截至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月底之不動產價值計算房屋折舊</t>
    </r>
    <r>
      <rPr>
        <sz val="12"/>
        <rFont val="Times New Roman"/>
        <family val="1"/>
      </rPr>
      <t>17,407</t>
    </r>
    <r>
      <rPr>
        <sz val="12"/>
        <rFont val="標楷體"/>
        <family val="4"/>
        <charset val="136"/>
      </rPr>
      <t>千元、機械及設備折舊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千元及什項設備折舊</t>
    </r>
    <r>
      <rPr>
        <sz val="12"/>
        <rFont val="Times New Roman"/>
        <family val="1"/>
      </rPr>
      <t>37</t>
    </r>
    <r>
      <rPr>
        <sz val="12"/>
        <rFont val="標楷體"/>
        <family val="4"/>
        <charset val="136"/>
      </rPr>
      <t>千元。</t>
    </r>
    <phoneticPr fontId="2" type="noConversion"/>
  </si>
  <si>
    <r>
      <t>編列</t>
    </r>
    <r>
      <rPr>
        <sz val="12"/>
        <rFont val="Times New Roman"/>
        <family val="1"/>
      </rPr>
      <t>265</t>
    </r>
    <r>
      <rPr>
        <sz val="12"/>
        <rFont val="標楷體"/>
        <family val="4"/>
        <charset val="136"/>
      </rPr>
      <t>千元，係基金投資不動產之其他費用。</t>
    </r>
    <phoneticPr fontId="2" type="noConversion"/>
  </si>
  <si>
    <r>
      <rPr>
        <sz val="12"/>
        <rFont val="標楷體"/>
        <family val="4"/>
        <charset val="136"/>
      </rPr>
      <t>職業安全衛生署辦理，係本年度職業災害勞工保護已加保勞工、未加保勞工部分，收支短絀各為</t>
    </r>
    <r>
      <rPr>
        <sz val="12"/>
        <rFont val="Times New Roman"/>
        <family val="1"/>
      </rPr>
      <t>537,245</t>
    </r>
    <r>
      <rPr>
        <sz val="12"/>
        <rFont val="標楷體"/>
        <family val="4"/>
        <charset val="136"/>
      </rPr>
      <t>千元、</t>
    </r>
    <r>
      <rPr>
        <sz val="12"/>
        <rFont val="Times New Roman"/>
        <family val="1"/>
      </rPr>
      <t>10,102</t>
    </r>
    <r>
      <rPr>
        <sz val="12"/>
        <rFont val="標楷體"/>
        <family val="4"/>
        <charset val="136"/>
      </rPr>
      <t>千元，悉數由以前年度累積之提存責任準備彌平。</t>
    </r>
    <phoneticPr fontId="2" type="noConversion"/>
  </si>
  <si>
    <r>
      <rPr>
        <sz val="12"/>
        <rFont val="標楷體"/>
        <family val="4"/>
        <charset val="136"/>
      </rPr>
      <t>係申請人溢領保險給付，經函請退還溢領款項，逾期未繳還經移送行政執行署依法執行後，依當年度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日郵政儲金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年期定期存款固定利率加計利息所產生之遲延利息。</t>
    </r>
    <phoneticPr fontId="2" type="noConversion"/>
  </si>
  <si>
    <r>
      <rPr>
        <sz val="12"/>
        <rFont val="標楷體"/>
        <family val="4"/>
        <charset val="136"/>
      </rPr>
      <t>係申請人溢領保險給付，經函請退還溢領款項，逾期未繳還經移送行政執行署依法執行後，依當年度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日郵政儲金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年期定期存款固定利率加計利息所產生之遲延利息。</t>
    </r>
    <phoneticPr fontId="2" type="noConversion"/>
  </si>
  <si>
    <r>
      <t>本科目勞動部及所屬單位辦理</t>
    </r>
    <r>
      <rPr>
        <sz val="12"/>
        <rFont val="Times New Roman"/>
        <family val="1"/>
      </rPr>
      <t>3,041,979</t>
    </r>
    <r>
      <rPr>
        <sz val="12"/>
        <rFont val="標楷體"/>
        <family val="4"/>
        <charset val="136"/>
      </rPr>
      <t>千元；勞動部勞工保險局辦理</t>
    </r>
    <r>
      <rPr>
        <sz val="12"/>
        <rFont val="Times New Roman"/>
        <family val="1"/>
      </rPr>
      <t>75,004</t>
    </r>
    <r>
      <rPr>
        <sz val="12"/>
        <rFont val="標楷體"/>
        <family val="4"/>
        <charset val="136"/>
      </rPr>
      <t>千元；職業安全衛生署辦理</t>
    </r>
    <r>
      <rPr>
        <sz val="12"/>
        <rFont val="Times New Roman"/>
        <family val="1"/>
      </rPr>
      <t>53,757</t>
    </r>
    <r>
      <rPr>
        <sz val="12"/>
        <rFont val="標楷體"/>
        <family val="4"/>
        <charset val="136"/>
      </rPr>
      <t>千元。</t>
    </r>
    <phoneticPr fontId="2" type="noConversion"/>
  </si>
  <si>
    <r>
      <t>編列</t>
    </r>
    <r>
      <rPr>
        <sz val="12"/>
        <rFont val="Times New Roman"/>
        <family val="1"/>
      </rPr>
      <t>3,041,979</t>
    </r>
    <r>
      <rPr>
        <sz val="12"/>
        <rFont val="標楷體"/>
        <family val="4"/>
        <charset val="136"/>
      </rPr>
      <t>千元，由勞動部及所屬單位辦理，係依就業保險法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條第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項規定提撥經費辦理就業保險促進就業業務、適性就業輔導及就業促進計畫、就業諮詢相關業務、被保險人失業後之職業訓練、被保險人之在職訓練、失業者創業協助及其他促進就業措施等業務。</t>
    </r>
    <phoneticPr fontId="2" type="noConversion"/>
  </si>
  <si>
    <t>勞動部及所屬單位</t>
    <phoneticPr fontId="2" type="noConversion"/>
  </si>
  <si>
    <t>人次、人日、件數或給付次數</t>
    <phoneticPr fontId="20" type="noConversion"/>
  </si>
  <si>
    <r>
      <rPr>
        <sz val="11"/>
        <rFont val="標楷體"/>
        <family val="4"/>
        <charset val="136"/>
      </rPr>
      <t>投保人數</t>
    </r>
    <r>
      <rPr>
        <sz val="11"/>
        <rFont val="Times New Roman"/>
        <family val="1"/>
      </rPr>
      <t>1,290,000</t>
    </r>
    <r>
      <rPr>
        <sz val="11"/>
        <rFont val="標楷體"/>
        <family val="4"/>
        <charset val="136"/>
      </rPr>
      <t>人。</t>
    </r>
    <phoneticPr fontId="20" type="noConversion"/>
  </si>
  <si>
    <t>本項目全數由職業安全衛生署辦理。</t>
    <phoneticPr fontId="2" type="noConversion"/>
  </si>
  <si>
    <r>
      <t>1</t>
    </r>
    <r>
      <rPr>
        <sz val="12"/>
        <color indexed="8"/>
        <rFont val="標楷體"/>
        <family val="4"/>
        <charset val="136"/>
      </rPr>
      <t xml:space="preserve">、本科目全數由勞
</t>
    </r>
    <r>
      <rPr>
        <sz val="12"/>
        <color indexed="8"/>
        <rFont val="Times New Roman"/>
        <family val="1"/>
      </rPr>
      <t xml:space="preserve">      </t>
    </r>
    <r>
      <rPr>
        <sz val="12"/>
        <color indexed="8"/>
        <rFont val="標楷體"/>
        <family val="4"/>
        <charset val="136"/>
      </rPr>
      <t xml:space="preserve">動基金運用局辦
</t>
    </r>
    <r>
      <rPr>
        <sz val="12"/>
        <color indexed="8"/>
        <rFont val="Times New Roman"/>
        <family val="1"/>
      </rPr>
      <t xml:space="preserve">      </t>
    </r>
    <r>
      <rPr>
        <sz val="12"/>
        <color indexed="8"/>
        <rFont val="標楷體"/>
        <family val="4"/>
        <charset val="136"/>
      </rPr>
      <t xml:space="preserve">理。
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 xml:space="preserve">、係依據表列各投
</t>
    </r>
    <r>
      <rPr>
        <sz val="12"/>
        <color indexed="8"/>
        <rFont val="Times New Roman"/>
        <family val="1"/>
      </rPr>
      <t xml:space="preserve">      </t>
    </r>
    <r>
      <rPr>
        <sz val="12"/>
        <color indexed="8"/>
        <rFont val="標楷體"/>
        <family val="4"/>
        <charset val="136"/>
      </rPr>
      <t xml:space="preserve">資項目本年度投
</t>
    </r>
    <r>
      <rPr>
        <sz val="12"/>
        <color indexed="8"/>
        <rFont val="Times New Roman"/>
        <family val="1"/>
      </rPr>
      <t xml:space="preserve">      </t>
    </r>
    <r>
      <rPr>
        <sz val="12"/>
        <color indexed="8"/>
        <rFont val="標楷體"/>
        <family val="4"/>
        <charset val="136"/>
      </rPr>
      <t>資淨額填列。</t>
    </r>
    <phoneticPr fontId="2" type="noConversion"/>
  </si>
  <si>
    <t>投保人數係考量農保被保險人年齡層老化，申領農保重度身心障礙給付及喪葬津貼經本局逕予退保人數增加，暨主管機關要求本局及基層農會積極清查農保被保險人加保資格，致農保退保人數增加，使農保投保總人數逐年下降等因素編列。</t>
    <phoneticPr fontId="2" type="noConversion"/>
  </si>
  <si>
    <r>
      <t>註：</t>
    </r>
    <r>
      <rPr>
        <sz val="7.5"/>
        <rFont val="Times New Roman"/>
        <family val="1"/>
      </rPr>
      <t>1.</t>
    </r>
    <r>
      <rPr>
        <sz val="7.5"/>
        <rFont val="標楷體"/>
        <family val="4"/>
        <charset val="136"/>
      </rPr>
      <t>勞動部勞工保險局組織法業於</t>
    </r>
    <r>
      <rPr>
        <sz val="7.5"/>
        <rFont val="Times New Roman"/>
        <family val="1"/>
      </rPr>
      <t>103</t>
    </r>
    <r>
      <rPr>
        <sz val="7.5"/>
        <rFont val="標楷體"/>
        <family val="4"/>
        <charset val="136"/>
      </rPr>
      <t>年</t>
    </r>
    <r>
      <rPr>
        <sz val="7.5"/>
        <rFont val="Times New Roman"/>
        <family val="1"/>
      </rPr>
      <t>1</t>
    </r>
    <r>
      <rPr>
        <sz val="7.5"/>
        <rFont val="標楷體"/>
        <family val="4"/>
        <charset val="136"/>
      </rPr>
      <t>月</t>
    </r>
    <r>
      <rPr>
        <sz val="7.5"/>
        <rFont val="Times New Roman"/>
        <family val="1"/>
      </rPr>
      <t>29</t>
    </r>
    <r>
      <rPr>
        <sz val="7.5"/>
        <rFont val="標楷體"/>
        <family val="4"/>
        <charset val="136"/>
      </rPr>
      <t>日總統令公布，並經行政院公告自</t>
    </r>
    <r>
      <rPr>
        <sz val="7.5"/>
        <rFont val="Times New Roman"/>
        <family val="1"/>
      </rPr>
      <t>103</t>
    </r>
    <r>
      <rPr>
        <sz val="7.5"/>
        <rFont val="標楷體"/>
        <family val="4"/>
        <charset val="136"/>
      </rPr>
      <t>年</t>
    </r>
    <r>
      <rPr>
        <sz val="7.5"/>
        <rFont val="Times New Roman"/>
        <family val="1"/>
      </rPr>
      <t>2</t>
    </r>
    <r>
      <rPr>
        <sz val="7.5"/>
        <rFont val="標楷體"/>
        <family val="4"/>
        <charset val="136"/>
      </rPr>
      <t>月</t>
    </r>
    <r>
      <rPr>
        <sz val="7.5"/>
        <rFont val="Times New Roman"/>
        <family val="1"/>
      </rPr>
      <t>17</t>
    </r>
    <r>
      <rPr>
        <sz val="7.5"/>
        <rFont val="標楷體"/>
        <family val="4"/>
        <charset val="136"/>
      </rPr>
      <t>日改制為行政機關，爰</t>
    </r>
    <r>
      <rPr>
        <sz val="7.5"/>
        <rFont val="Times New Roman"/>
        <family val="1"/>
      </rPr>
      <t>104</t>
    </r>
    <r>
      <rPr>
        <sz val="7.5"/>
        <rFont val="標楷體"/>
        <family val="4"/>
        <charset val="136"/>
      </rPr>
      <t xml:space="preserve">年度起改編作業基金，前年度
</t>
    </r>
    <r>
      <rPr>
        <sz val="7.5"/>
        <rFont val="Times New Roman"/>
        <family val="1"/>
      </rPr>
      <t xml:space="preserve">           </t>
    </r>
    <r>
      <rPr>
        <sz val="7.5"/>
        <rFont val="標楷體"/>
        <family val="4"/>
        <charset val="136"/>
      </rPr>
      <t xml:space="preserve">決算數依勞工保險局附屬單位決算審定決算數重新調整編製；上年度預算數為法定預算數。
</t>
    </r>
    <r>
      <rPr>
        <sz val="7.5"/>
        <rFont val="Times New Roman"/>
        <family val="1"/>
      </rPr>
      <t xml:space="preserve">        2.</t>
    </r>
    <r>
      <rPr>
        <sz val="7.5"/>
        <rFont val="標楷體"/>
        <family val="4"/>
        <charset val="136"/>
      </rPr>
      <t>百分比及前年度決算數細數之和與總數或略有出入，係四捨五入關係。以下各表同。</t>
    </r>
    <phoneticPr fontId="2" type="noConversion"/>
  </si>
  <si>
    <r>
      <t>圖</t>
    </r>
    <r>
      <rPr>
        <b/>
        <sz val="16"/>
        <rFont val="Times New Roman"/>
        <family val="1"/>
      </rPr>
      <t>1</t>
    </r>
    <r>
      <rPr>
        <sz val="16"/>
        <rFont val="Times New Roman"/>
        <family val="1"/>
      </rPr>
      <t/>
    </r>
    <phoneticPr fontId="69" type="noConversion"/>
  </si>
  <si>
    <r>
      <t>105</t>
    </r>
    <r>
      <rPr>
        <sz val="18"/>
        <rFont val="標楷體"/>
        <family val="4"/>
        <charset val="136"/>
      </rPr>
      <t>年度收入、成本與費用及賸餘</t>
    </r>
    <phoneticPr fontId="69" type="noConversion"/>
  </si>
  <si>
    <t>單位：新臺幣千元</t>
  </si>
  <si>
    <r>
      <t>收</t>
    </r>
    <r>
      <rPr>
        <b/>
        <sz val="12"/>
        <rFont val="Times New Roman"/>
        <family val="1"/>
      </rPr>
      <t xml:space="preserve">        </t>
    </r>
    <r>
      <rPr>
        <b/>
        <sz val="12"/>
        <rFont val="標楷體"/>
        <family val="4"/>
        <charset val="136"/>
      </rPr>
      <t>入</t>
    </r>
  </si>
  <si>
    <r>
      <t>105</t>
    </r>
    <r>
      <rPr>
        <b/>
        <sz val="12"/>
        <rFont val="標楷體"/>
        <family val="4"/>
        <charset val="136"/>
      </rPr>
      <t>年度預算</t>
    </r>
    <phoneticPr fontId="69" type="noConversion"/>
  </si>
  <si>
    <t>成本與費用及賸餘</t>
    <phoneticPr fontId="69" type="noConversion"/>
  </si>
  <si>
    <t>業務成本與費用</t>
  </si>
  <si>
    <r>
      <t xml:space="preserve">    </t>
    </r>
    <r>
      <rPr>
        <sz val="12"/>
        <rFont val="標楷體"/>
        <family val="4"/>
        <charset val="136"/>
      </rPr>
      <t>投融資業務收入</t>
    </r>
    <phoneticPr fontId="69" type="noConversion"/>
  </si>
  <si>
    <r>
      <t xml:space="preserve">    </t>
    </r>
    <r>
      <rPr>
        <sz val="12"/>
        <rFont val="標楷體"/>
        <family val="4"/>
        <charset val="136"/>
      </rPr>
      <t>投融資業務成本</t>
    </r>
    <phoneticPr fontId="69" type="noConversion"/>
  </si>
  <si>
    <r>
      <t xml:space="preserve">    </t>
    </r>
    <r>
      <rPr>
        <sz val="12"/>
        <rFont val="標楷體"/>
        <family val="4"/>
        <charset val="136"/>
      </rPr>
      <t>保險收入</t>
    </r>
    <phoneticPr fontId="69" type="noConversion"/>
  </si>
  <si>
    <r>
      <t xml:space="preserve">    </t>
    </r>
    <r>
      <rPr>
        <sz val="12"/>
        <rFont val="標楷體"/>
        <family val="4"/>
        <charset val="136"/>
      </rPr>
      <t>保險成本</t>
    </r>
    <phoneticPr fontId="69" type="noConversion"/>
  </si>
  <si>
    <t xml:space="preserve">  其他業務收入</t>
    <phoneticPr fontId="69" type="noConversion"/>
  </si>
  <si>
    <r>
      <t xml:space="preserve">    </t>
    </r>
    <r>
      <rPr>
        <sz val="12"/>
        <rFont val="標楷體"/>
        <family val="4"/>
        <charset val="136"/>
      </rPr>
      <t>其他業務成本</t>
    </r>
    <phoneticPr fontId="69" type="noConversion"/>
  </si>
  <si>
    <t>業務外收入</t>
  </si>
  <si>
    <t>業務外費用</t>
  </si>
  <si>
    <t>本期賸餘</t>
  </si>
  <si>
    <r>
      <t>收</t>
    </r>
    <r>
      <rPr>
        <b/>
        <sz val="12"/>
        <rFont val="標楷體"/>
        <family val="4"/>
        <charset val="136"/>
      </rPr>
      <t>入</t>
    </r>
    <r>
      <rPr>
        <b/>
        <sz val="12"/>
        <rFont val="標楷體"/>
        <family val="4"/>
        <charset val="136"/>
      </rPr>
      <t>總</t>
    </r>
    <r>
      <rPr>
        <b/>
        <sz val="12"/>
        <rFont val="標楷體"/>
        <family val="4"/>
        <charset val="136"/>
      </rPr>
      <t>額</t>
    </r>
    <phoneticPr fontId="69" type="noConversion"/>
  </si>
  <si>
    <t>成本、費用及賸餘總額</t>
    <phoneticPr fontId="69" type="noConversion"/>
  </si>
  <si>
    <r>
      <t>圖</t>
    </r>
    <r>
      <rPr>
        <b/>
        <sz val="16"/>
        <rFont val="Times New Roman"/>
        <family val="1"/>
      </rPr>
      <t>2</t>
    </r>
    <phoneticPr fontId="69" type="noConversion"/>
  </si>
  <si>
    <r>
      <t xml:space="preserve">                  </t>
    </r>
    <r>
      <rPr>
        <sz val="12"/>
        <rFont val="標楷體"/>
        <family val="4"/>
        <charset val="136"/>
      </rPr>
      <t xml:space="preserve">年度
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項目　</t>
    </r>
    <phoneticPr fontId="69" type="noConversion"/>
  </si>
  <si>
    <r>
      <t>101</t>
    </r>
    <r>
      <rPr>
        <sz val="12"/>
        <rFont val="標楷體"/>
        <family val="4"/>
        <charset val="136"/>
      </rPr>
      <t>年度決算</t>
    </r>
    <phoneticPr fontId="69" type="noConversion"/>
  </si>
  <si>
    <r>
      <t>102</t>
    </r>
    <r>
      <rPr>
        <sz val="12"/>
        <rFont val="標楷體"/>
        <family val="4"/>
        <charset val="136"/>
      </rPr>
      <t>年度決算</t>
    </r>
    <phoneticPr fontId="69" type="noConversion"/>
  </si>
  <si>
    <r>
      <t>103</t>
    </r>
    <r>
      <rPr>
        <sz val="12"/>
        <rFont val="標楷體"/>
        <family val="4"/>
        <charset val="136"/>
      </rPr>
      <t>年度決算</t>
    </r>
    <phoneticPr fontId="69" type="noConversion"/>
  </si>
  <si>
    <r>
      <t>104</t>
    </r>
    <r>
      <rPr>
        <sz val="12"/>
        <rFont val="標楷體"/>
        <family val="4"/>
        <charset val="136"/>
      </rPr>
      <t>年度預算</t>
    </r>
    <phoneticPr fontId="69" type="noConversion"/>
  </si>
  <si>
    <r>
      <t>105</t>
    </r>
    <r>
      <rPr>
        <sz val="12"/>
        <rFont val="標楷體"/>
        <family val="4"/>
        <charset val="136"/>
      </rPr>
      <t>年度預算</t>
    </r>
    <phoneticPr fontId="69" type="noConversion"/>
  </si>
  <si>
    <t>收入</t>
  </si>
  <si>
    <t xml:space="preserve">  業務收入</t>
    <phoneticPr fontId="69" type="noConversion"/>
  </si>
  <si>
    <t xml:space="preserve">  業務外收入</t>
    <phoneticPr fontId="69" type="noConversion"/>
  </si>
  <si>
    <t>收入合計</t>
  </si>
  <si>
    <t>費用</t>
    <phoneticPr fontId="69" type="noConversion"/>
  </si>
  <si>
    <t xml:space="preserve">  業務成本與費用</t>
    <phoneticPr fontId="69" type="noConversion"/>
  </si>
  <si>
    <t xml:space="preserve">  業務外費用</t>
    <phoneticPr fontId="69" type="noConversion"/>
  </si>
  <si>
    <t>費用合計</t>
    <phoneticPr fontId="69" type="noConversion"/>
  </si>
  <si>
    <t>本期賸餘</t>
    <phoneticPr fontId="69" type="noConversion"/>
  </si>
  <si>
    <r>
      <t>註：勞動部勞工保險局組織法業於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日總統令公布，並經行政院公告自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17</t>
    </r>
    <r>
      <rPr>
        <sz val="12"/>
        <rFont val="標楷體"/>
        <family val="4"/>
        <charset val="136"/>
      </rPr>
      <t xml:space="preserve">日
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>改制為行政機關，爰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年度起改編作業基金，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至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 xml:space="preserve">年度決算數依勞工保險局附屬單
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>位決算審定決算數重新調整編製；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年度為法定預算數。</t>
    </r>
    <phoneticPr fontId="69" type="noConversion"/>
  </si>
  <si>
    <r>
      <t xml:space="preserve">              </t>
    </r>
    <r>
      <rPr>
        <sz val="12"/>
        <rFont val="標楷體"/>
        <family val="4"/>
        <charset val="136"/>
      </rPr>
      <t>年度
項目　</t>
    </r>
    <phoneticPr fontId="69" type="noConversion"/>
  </si>
  <si>
    <t xml:space="preserve">  　收回責任準備</t>
    <phoneticPr fontId="2" type="noConversion"/>
  </si>
  <si>
    <t>　　其他補助收入</t>
    <phoneticPr fontId="2" type="noConversion"/>
  </si>
  <si>
    <t>　　雜項業務收入</t>
    <phoneticPr fontId="2" type="noConversion"/>
  </si>
  <si>
    <t>　　融資業務成本</t>
    <phoneticPr fontId="2" type="noConversion"/>
  </si>
  <si>
    <t>　　其他投融資業務成本</t>
    <phoneticPr fontId="2" type="noConversion"/>
  </si>
  <si>
    <t>合計</t>
    <phoneticPr fontId="2" type="noConversion"/>
  </si>
  <si>
    <t>收支預計表（勞工保險部分）</t>
    <phoneticPr fontId="2" type="noConversion"/>
  </si>
  <si>
    <r>
      <t>　　　　　　　　　　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年度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   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　單位：新臺幣千元</t>
    </r>
    <phoneticPr fontId="2" type="noConversion"/>
  </si>
  <si>
    <t>　　  普通事故</t>
    <phoneticPr fontId="2" type="noConversion"/>
  </si>
  <si>
    <t>　　其他投融資業務收入</t>
    <phoneticPr fontId="2" type="noConversion"/>
  </si>
  <si>
    <t>　　呆帳</t>
    <phoneticPr fontId="2" type="noConversion"/>
  </si>
  <si>
    <t>業務外收入</t>
    <phoneticPr fontId="2" type="noConversion"/>
  </si>
  <si>
    <r>
      <rPr>
        <sz val="7.5"/>
        <rFont val="標楷體"/>
        <family val="4"/>
        <charset val="136"/>
      </rPr>
      <t>註：</t>
    </r>
    <r>
      <rPr>
        <sz val="7.5"/>
        <rFont val="Times New Roman"/>
        <family val="1"/>
      </rPr>
      <t>1.</t>
    </r>
    <r>
      <rPr>
        <sz val="7.5"/>
        <rFont val="標楷體"/>
        <family val="4"/>
        <charset val="136"/>
      </rPr>
      <t>勞動部勞工保險局組織法業於</t>
    </r>
    <r>
      <rPr>
        <sz val="7.5"/>
        <rFont val="Times New Roman"/>
        <family val="1"/>
      </rPr>
      <t>103</t>
    </r>
    <r>
      <rPr>
        <sz val="7.5"/>
        <rFont val="標楷體"/>
        <family val="4"/>
        <charset val="136"/>
      </rPr>
      <t>年</t>
    </r>
    <r>
      <rPr>
        <sz val="7.5"/>
        <rFont val="Times New Roman"/>
        <family val="1"/>
      </rPr>
      <t>1</t>
    </r>
    <r>
      <rPr>
        <sz val="7.5"/>
        <rFont val="標楷體"/>
        <family val="4"/>
        <charset val="136"/>
      </rPr>
      <t>月</t>
    </r>
    <r>
      <rPr>
        <sz val="7.5"/>
        <rFont val="Times New Roman"/>
        <family val="1"/>
      </rPr>
      <t>29</t>
    </r>
    <r>
      <rPr>
        <sz val="7.5"/>
        <rFont val="標楷體"/>
        <family val="4"/>
        <charset val="136"/>
      </rPr>
      <t>日總統令公布，並經行政院公告自</t>
    </r>
    <r>
      <rPr>
        <sz val="7.5"/>
        <rFont val="Times New Roman"/>
        <family val="1"/>
      </rPr>
      <t>103</t>
    </r>
    <r>
      <rPr>
        <sz val="7.5"/>
        <rFont val="標楷體"/>
        <family val="4"/>
        <charset val="136"/>
      </rPr>
      <t>年</t>
    </r>
    <r>
      <rPr>
        <sz val="7.5"/>
        <rFont val="Times New Roman"/>
        <family val="1"/>
      </rPr>
      <t>2</t>
    </r>
    <r>
      <rPr>
        <sz val="7.5"/>
        <rFont val="標楷體"/>
        <family val="4"/>
        <charset val="136"/>
      </rPr>
      <t>月</t>
    </r>
    <r>
      <rPr>
        <sz val="7.5"/>
        <rFont val="Times New Roman"/>
        <family val="1"/>
      </rPr>
      <t>17</t>
    </r>
    <r>
      <rPr>
        <sz val="7.5"/>
        <rFont val="標楷體"/>
        <family val="4"/>
        <charset val="136"/>
      </rPr>
      <t>日改制為行政機關，爰</t>
    </r>
    <r>
      <rPr>
        <sz val="7.5"/>
        <rFont val="Times New Roman"/>
        <family val="1"/>
      </rPr>
      <t>104</t>
    </r>
    <r>
      <rPr>
        <sz val="7.5"/>
        <rFont val="標楷體"/>
        <family val="4"/>
        <charset val="136"/>
      </rPr>
      <t xml:space="preserve">年度起改編作業基金，前年度
</t>
    </r>
    <r>
      <rPr>
        <sz val="7.5"/>
        <rFont val="Times New Roman"/>
        <family val="1"/>
      </rPr>
      <t xml:space="preserve">           </t>
    </r>
    <r>
      <rPr>
        <sz val="7.5"/>
        <rFont val="標楷體"/>
        <family val="4"/>
        <charset val="136"/>
      </rPr>
      <t xml:space="preserve">決算數依勞工保險局附屬單位決算審定決算數重新調整編製；上年度預算數為法定預算數。
</t>
    </r>
    <r>
      <rPr>
        <sz val="7.5"/>
        <rFont val="Times New Roman"/>
        <family val="1"/>
      </rPr>
      <t xml:space="preserve">        2.</t>
    </r>
    <r>
      <rPr>
        <sz val="7.5"/>
        <rFont val="標楷體"/>
        <family val="4"/>
        <charset val="136"/>
      </rPr>
      <t>百分比及前年度決算數細數之和與總數或略有出入，係四捨五入關係。以下各表同。</t>
    </r>
    <phoneticPr fontId="2" type="noConversion"/>
  </si>
  <si>
    <t>收支預計表（就業保險部分）</t>
    <phoneticPr fontId="2" type="noConversion"/>
  </si>
  <si>
    <r>
      <t>　　　　　　　　　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　　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年度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　單位：新臺幣千元</t>
    </r>
    <phoneticPr fontId="2" type="noConversion"/>
  </si>
  <si>
    <t xml:space="preserve">收支預計表（農民健康保險部分） </t>
    <phoneticPr fontId="2" type="noConversion"/>
  </si>
  <si>
    <r>
      <t>　　　　　　　　　　　　　</t>
    </r>
    <r>
      <rPr>
        <sz val="12"/>
        <rFont val="Times New Roman"/>
        <family val="1"/>
      </rPr>
      <t xml:space="preserve">   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年度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　　單位：新臺幣千元</t>
    </r>
    <phoneticPr fontId="2" type="noConversion"/>
  </si>
  <si>
    <t xml:space="preserve">收支預計表（職業災害勞工保護部分） </t>
    <phoneticPr fontId="2" type="noConversion"/>
  </si>
  <si>
    <r>
      <t>　　　　　　　　　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　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年度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　單位：新臺幣千元</t>
    </r>
    <phoneticPr fontId="2" type="noConversion"/>
  </si>
  <si>
    <t xml:space="preserve">      </t>
    <phoneticPr fontId="2" type="noConversion"/>
  </si>
  <si>
    <t>　　  已加保勞工</t>
    <phoneticPr fontId="2" type="noConversion"/>
  </si>
  <si>
    <t>　　  未加保勞工</t>
    <phoneticPr fontId="2" type="noConversion"/>
  </si>
  <si>
    <t>現金流量預計表（勞工保險部分）</t>
    <phoneticPr fontId="2" type="noConversion"/>
  </si>
  <si>
    <r>
      <t>2.</t>
    </r>
    <r>
      <rPr>
        <sz val="12"/>
        <rFont val="標楷體"/>
        <family val="4"/>
        <charset val="136"/>
      </rPr>
      <t>提存責任準備</t>
    </r>
    <r>
      <rPr>
        <sz val="12"/>
        <rFont val="Times New Roman"/>
        <family val="1"/>
      </rPr>
      <t/>
    </r>
    <phoneticPr fontId="2" type="noConversion"/>
  </si>
  <si>
    <r>
      <t>3.</t>
    </r>
    <r>
      <rPr>
        <sz val="12"/>
        <rFont val="標楷體"/>
        <family val="4"/>
        <charset val="136"/>
      </rPr>
      <t>流動資產淨減</t>
    </r>
    <phoneticPr fontId="2" type="noConversion"/>
  </si>
  <si>
    <r>
      <t>4.</t>
    </r>
    <r>
      <rPr>
        <sz val="12"/>
        <rFont val="標楷體"/>
        <family val="4"/>
        <charset val="136"/>
      </rPr>
      <t>流動負債淨增</t>
    </r>
    <r>
      <rPr>
        <sz val="12"/>
        <rFont val="Times New Roman"/>
        <family val="1"/>
      </rPr>
      <t xml:space="preserve"> </t>
    </r>
    <phoneticPr fontId="2" type="noConversion"/>
  </si>
  <si>
    <t>係減少其他負債。</t>
    <phoneticPr fontId="2" type="noConversion"/>
  </si>
  <si>
    <t>現金流量預計表（就業保險部分）</t>
    <phoneticPr fontId="2" type="noConversion"/>
  </si>
  <si>
    <t>係增加長期投資。</t>
    <phoneticPr fontId="2" type="noConversion"/>
  </si>
  <si>
    <t xml:space="preserve">  增加無形資產、遞延借項及其他資產</t>
    <phoneticPr fontId="2" type="noConversion"/>
  </si>
  <si>
    <r>
      <t>　</t>
    </r>
    <r>
      <rPr>
        <sz val="12"/>
        <rFont val="標楷體"/>
        <family val="4"/>
        <charset val="136"/>
      </rPr>
      <t xml:space="preserve">減少短期債務、流動金融負債、其他負債
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及遞延貸項</t>
    </r>
    <phoneticPr fontId="2" type="noConversion"/>
  </si>
  <si>
    <t xml:space="preserve">現金流量預計表（農民健康保險部分） </t>
    <phoneticPr fontId="2" type="noConversion"/>
  </si>
  <si>
    <r>
      <t>2.</t>
    </r>
    <r>
      <rPr>
        <sz val="12"/>
        <rFont val="標楷體"/>
        <family val="4"/>
        <charset val="136"/>
      </rPr>
      <t>流動資產淨增</t>
    </r>
    <phoneticPr fontId="2" type="noConversion"/>
  </si>
  <si>
    <r>
      <t>3.</t>
    </r>
    <r>
      <rPr>
        <sz val="12"/>
        <rFont val="標楷體"/>
        <family val="4"/>
        <charset val="136"/>
      </rPr>
      <t>流動負債淨減</t>
    </r>
    <phoneticPr fontId="2" type="noConversion"/>
  </si>
  <si>
    <r>
      <rPr>
        <sz val="12"/>
        <rFont val="標楷體"/>
        <family val="4"/>
        <charset val="136"/>
      </rPr>
      <t>係減少短期債務</t>
    </r>
    <r>
      <rPr>
        <sz val="12"/>
        <rFont val="Times New Roman"/>
        <family val="1"/>
      </rPr>
      <t>528</t>
    </r>
    <r>
      <rPr>
        <sz val="12"/>
        <rFont val="標楷體"/>
        <family val="4"/>
        <charset val="136"/>
      </rPr>
      <t>千元及其他負債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千元。</t>
    </r>
    <phoneticPr fontId="2" type="noConversion"/>
  </si>
  <si>
    <t xml:space="preserve">現金流量預計表（職業災害勞工保護部分） </t>
    <phoneticPr fontId="2" type="noConversion"/>
  </si>
  <si>
    <r>
      <t>　　　　　　　　　　　　　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年度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單位：新臺幣千元</t>
    </r>
    <phoneticPr fontId="2" type="noConversion"/>
  </si>
  <si>
    <r>
      <t>2.</t>
    </r>
    <r>
      <rPr>
        <sz val="12"/>
        <rFont val="標楷體"/>
        <family val="4"/>
        <charset val="136"/>
      </rPr>
      <t>收回責任準備</t>
    </r>
    <r>
      <rPr>
        <sz val="12"/>
        <rFont val="Times New Roman"/>
        <family val="1"/>
      </rPr>
      <t/>
    </r>
    <phoneticPr fontId="2" type="noConversion"/>
  </si>
  <si>
    <r>
      <t>3.</t>
    </r>
    <r>
      <rPr>
        <sz val="12"/>
        <rFont val="標楷體"/>
        <family val="4"/>
        <charset val="136"/>
      </rPr>
      <t>流動資產淨增</t>
    </r>
    <phoneticPr fontId="2" type="noConversion"/>
  </si>
  <si>
    <r>
      <t>4.</t>
    </r>
    <r>
      <rPr>
        <sz val="12"/>
        <rFont val="標楷體"/>
        <family val="4"/>
        <charset val="136"/>
      </rPr>
      <t>流動負債淨減</t>
    </r>
    <phoneticPr fontId="2" type="noConversion"/>
  </si>
  <si>
    <t>　應收款項</t>
    <phoneticPr fontId="2" type="noConversion"/>
  </si>
  <si>
    <t>　短期貸墊款</t>
    <phoneticPr fontId="2" type="noConversion"/>
  </si>
  <si>
    <t>投資、長期應收款、貸墊款及準備金</t>
    <phoneticPr fontId="2" type="noConversion"/>
  </si>
  <si>
    <t>　長期投資</t>
    <phoneticPr fontId="2" type="noConversion"/>
  </si>
  <si>
    <t>　長期貸款</t>
    <phoneticPr fontId="2" type="noConversion"/>
  </si>
  <si>
    <t>其他資產</t>
    <phoneticPr fontId="2" type="noConversion"/>
  </si>
  <si>
    <t>　非業務資產</t>
    <phoneticPr fontId="2" type="noConversion"/>
  </si>
  <si>
    <t>　什項資產</t>
    <phoneticPr fontId="2" type="noConversion"/>
  </si>
  <si>
    <t>負債</t>
    <phoneticPr fontId="2" type="noConversion"/>
  </si>
  <si>
    <t>流動負債</t>
    <phoneticPr fontId="2" type="noConversion"/>
  </si>
  <si>
    <t>　應付款項</t>
    <phoneticPr fontId="2" type="noConversion"/>
  </si>
  <si>
    <t>　預收款項</t>
    <phoneticPr fontId="2" type="noConversion"/>
  </si>
  <si>
    <t>　流動金融負債</t>
    <phoneticPr fontId="2" type="noConversion"/>
  </si>
  <si>
    <t>其他負債</t>
    <phoneticPr fontId="2" type="noConversion"/>
  </si>
  <si>
    <t>　負債準備</t>
    <phoneticPr fontId="2" type="noConversion"/>
  </si>
  <si>
    <t>　什項負債</t>
    <phoneticPr fontId="2" type="noConversion"/>
  </si>
  <si>
    <t>淨值</t>
    <phoneticPr fontId="2" type="noConversion"/>
  </si>
  <si>
    <t>基金</t>
    <phoneticPr fontId="2" type="noConversion"/>
  </si>
  <si>
    <t>　基金</t>
    <phoneticPr fontId="2" type="noConversion"/>
  </si>
  <si>
    <t>公積</t>
    <phoneticPr fontId="2" type="noConversion"/>
  </si>
  <si>
    <t>　資本公積</t>
    <phoneticPr fontId="2" type="noConversion"/>
  </si>
  <si>
    <t>累積餘絀(-)</t>
    <phoneticPr fontId="2" type="noConversion"/>
  </si>
  <si>
    <t>　累積賸餘</t>
    <phoneticPr fontId="2" type="noConversion"/>
  </si>
  <si>
    <r>
      <t>勞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動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部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勞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工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保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險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局</t>
    </r>
    <phoneticPr fontId="2" type="noConversion"/>
  </si>
  <si>
    <r>
      <t>勞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工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保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險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局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作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業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基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金</t>
    </r>
    <phoneticPr fontId="2" type="noConversion"/>
  </si>
  <si>
    <t>預計平衡表（勞工保險部分）</t>
    <phoneticPr fontId="2" type="noConversion"/>
  </si>
  <si>
    <r>
      <t>　　　　　　　　　　　　</t>
    </r>
    <r>
      <rPr>
        <sz val="12"/>
        <rFont val="Times New Roman"/>
        <family val="1"/>
      </rPr>
      <t xml:space="preserve">  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日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>　　單位：新臺幣千元</t>
    </r>
    <phoneticPr fontId="2" type="noConversion"/>
  </si>
  <si>
    <r>
      <t>103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日
實際數</t>
    </r>
    <phoneticPr fontId="2" type="noConversion"/>
  </si>
  <si>
    <t>科目</t>
    <phoneticPr fontId="2" type="noConversion"/>
  </si>
  <si>
    <r>
      <t>105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日
預計數</t>
    </r>
    <phoneticPr fontId="2" type="noConversion"/>
  </si>
  <si>
    <r>
      <t>104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日
預計數</t>
    </r>
    <phoneticPr fontId="2" type="noConversion"/>
  </si>
  <si>
    <r>
      <t>比較增減</t>
    </r>
    <r>
      <rPr>
        <sz val="12"/>
        <rFont val="Times New Roman"/>
        <family val="1"/>
      </rPr>
      <t>(-)</t>
    </r>
    <phoneticPr fontId="2" type="noConversion"/>
  </si>
  <si>
    <t>資產</t>
    <phoneticPr fontId="2" type="noConversion"/>
  </si>
  <si>
    <t>流動資產</t>
    <phoneticPr fontId="2" type="noConversion"/>
  </si>
  <si>
    <r>
      <t>　</t>
    </r>
    <r>
      <rPr>
        <sz val="12"/>
        <rFont val="標楷體"/>
        <family val="4"/>
        <charset val="136"/>
      </rPr>
      <t>現金</t>
    </r>
    <phoneticPr fontId="2" type="noConversion"/>
  </si>
  <si>
    <t>　流動金融資產</t>
    <phoneticPr fontId="2" type="noConversion"/>
  </si>
  <si>
    <r>
      <rPr>
        <sz val="13"/>
        <rFont val="標楷體"/>
        <family val="4"/>
        <charset val="136"/>
      </rPr>
      <t>註：本年度信託代理與保證資產</t>
    </r>
    <r>
      <rPr>
        <sz val="13"/>
        <rFont val="Times New Roman"/>
        <family val="1"/>
      </rPr>
      <t>(</t>
    </r>
    <r>
      <rPr>
        <sz val="13"/>
        <rFont val="標楷體"/>
        <family val="4"/>
        <charset val="136"/>
      </rPr>
      <t>負債</t>
    </r>
    <r>
      <rPr>
        <sz val="13"/>
        <rFont val="Times New Roman"/>
        <family val="1"/>
      </rPr>
      <t>)</t>
    </r>
    <r>
      <rPr>
        <sz val="13"/>
        <rFont val="標楷體"/>
        <family val="4"/>
        <charset val="136"/>
      </rPr>
      <t>編列</t>
    </r>
    <r>
      <rPr>
        <sz val="13"/>
        <rFont val="Times New Roman"/>
        <family val="1"/>
      </rPr>
      <t>129,097</t>
    </r>
    <r>
      <rPr>
        <sz val="13"/>
        <rFont val="標楷體"/>
        <family val="4"/>
        <charset val="136"/>
      </rPr>
      <t>千元，係包括</t>
    </r>
    <r>
      <rPr>
        <sz val="13"/>
        <rFont val="Times New Roman"/>
        <family val="1"/>
      </rPr>
      <t>(</t>
    </r>
    <r>
      <rPr>
        <sz val="13"/>
        <rFont val="標楷體"/>
        <family val="4"/>
        <charset val="136"/>
      </rPr>
      <t>應付</t>
    </r>
    <r>
      <rPr>
        <sz val="13"/>
        <rFont val="Times New Roman"/>
        <family val="1"/>
      </rPr>
      <t>)</t>
    </r>
    <r>
      <rPr>
        <sz val="13"/>
        <rFont val="標楷體"/>
        <family val="4"/>
        <charset val="136"/>
      </rPr>
      <t>保證品</t>
    </r>
    <r>
      <rPr>
        <sz val="13"/>
        <rFont val="Times New Roman"/>
        <family val="1"/>
      </rPr>
      <t>69,332</t>
    </r>
    <r>
      <rPr>
        <sz val="13"/>
        <rFont val="標楷體"/>
        <family val="4"/>
        <charset val="136"/>
      </rPr>
      <t xml:space="preserve">千元
</t>
    </r>
    <r>
      <rPr>
        <sz val="13"/>
        <color theme="0"/>
        <rFont val="標楷體"/>
        <family val="4"/>
        <charset val="136"/>
      </rPr>
      <t>註：</t>
    </r>
    <r>
      <rPr>
        <sz val="13"/>
        <rFont val="標楷體"/>
        <family val="4"/>
        <charset val="136"/>
      </rPr>
      <t>及應收</t>
    </r>
    <r>
      <rPr>
        <sz val="13"/>
        <rFont val="Times New Roman"/>
        <family val="1"/>
      </rPr>
      <t>(</t>
    </r>
    <r>
      <rPr>
        <sz val="13"/>
        <rFont val="標楷體"/>
        <family val="4"/>
        <charset val="136"/>
      </rPr>
      <t>受託</t>
    </r>
    <r>
      <rPr>
        <sz val="13"/>
        <rFont val="Times New Roman"/>
        <family val="1"/>
      </rPr>
      <t>)</t>
    </r>
    <r>
      <rPr>
        <sz val="13"/>
        <rFont val="標楷體"/>
        <family val="4"/>
        <charset val="136"/>
      </rPr>
      <t>代收款</t>
    </r>
    <r>
      <rPr>
        <sz val="13"/>
        <rFont val="Times New Roman"/>
        <family val="1"/>
      </rPr>
      <t>59,765</t>
    </r>
    <r>
      <rPr>
        <sz val="13"/>
        <rFont val="標楷體"/>
        <family val="4"/>
        <charset val="136"/>
      </rPr>
      <t>千元。</t>
    </r>
    <phoneticPr fontId="2" type="noConversion"/>
  </si>
  <si>
    <t>預計平衡表（就業保險部分）</t>
    <phoneticPr fontId="2" type="noConversion"/>
  </si>
  <si>
    <r>
      <t>註：本年度信託代理與保證資產</t>
    </r>
    <r>
      <rPr>
        <sz val="13"/>
        <rFont val="Times New Roman"/>
        <family val="1"/>
      </rPr>
      <t>(</t>
    </r>
    <r>
      <rPr>
        <sz val="13"/>
        <rFont val="標楷體"/>
        <family val="4"/>
        <charset val="136"/>
      </rPr>
      <t>負債</t>
    </r>
    <r>
      <rPr>
        <sz val="13"/>
        <rFont val="Times New Roman"/>
        <family val="1"/>
      </rPr>
      <t>)</t>
    </r>
    <r>
      <rPr>
        <sz val="13"/>
        <rFont val="標楷體"/>
        <family val="4"/>
        <charset val="136"/>
      </rPr>
      <t>編列</t>
    </r>
    <r>
      <rPr>
        <sz val="13"/>
        <rFont val="Times New Roman"/>
        <family val="1"/>
      </rPr>
      <t>9,073</t>
    </r>
    <r>
      <rPr>
        <sz val="13"/>
        <rFont val="標楷體"/>
        <family val="4"/>
        <charset val="136"/>
      </rPr>
      <t>千元，係應收</t>
    </r>
    <r>
      <rPr>
        <sz val="13"/>
        <rFont val="Times New Roman"/>
        <family val="1"/>
      </rPr>
      <t>(</t>
    </r>
    <r>
      <rPr>
        <sz val="13"/>
        <rFont val="標楷體"/>
        <family val="4"/>
        <charset val="136"/>
      </rPr>
      <t>受託</t>
    </r>
    <r>
      <rPr>
        <sz val="13"/>
        <rFont val="Times New Roman"/>
        <family val="1"/>
      </rPr>
      <t>)</t>
    </r>
    <r>
      <rPr>
        <sz val="13"/>
        <rFont val="標楷體"/>
        <family val="4"/>
        <charset val="136"/>
      </rPr>
      <t>代收款。</t>
    </r>
    <phoneticPr fontId="2" type="noConversion"/>
  </si>
  <si>
    <t xml:space="preserve">預計平衡表（農民健康保險部分） </t>
    <phoneticPr fontId="2" type="noConversion"/>
  </si>
  <si>
    <r>
      <t>勞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動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部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勞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工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保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險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局</t>
    </r>
    <phoneticPr fontId="2" type="noConversion"/>
  </si>
  <si>
    <r>
      <t>勞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工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保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險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局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作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業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基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金</t>
    </r>
    <phoneticPr fontId="2" type="noConversion"/>
  </si>
  <si>
    <t xml:space="preserve">預計平衡表（職業災害勞工保護部分） </t>
    <phoneticPr fontId="2" type="noConversion"/>
  </si>
  <si>
    <r>
      <t>　　　　　　　　　　　　</t>
    </r>
    <r>
      <rPr>
        <sz val="12"/>
        <rFont val="Times New Roman"/>
        <family val="1"/>
      </rPr>
      <t xml:space="preserve">  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日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>　　單位：新臺幣千元</t>
    </r>
    <phoneticPr fontId="2" type="noConversion"/>
  </si>
  <si>
    <r>
      <t>103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日
實際數</t>
    </r>
    <phoneticPr fontId="2" type="noConversion"/>
  </si>
  <si>
    <t>科目</t>
    <phoneticPr fontId="2" type="noConversion"/>
  </si>
  <si>
    <r>
      <t>105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日
預計數</t>
    </r>
    <phoneticPr fontId="2" type="noConversion"/>
  </si>
  <si>
    <r>
      <t>104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日
預計數</t>
    </r>
    <phoneticPr fontId="2" type="noConversion"/>
  </si>
  <si>
    <r>
      <t>比較增減</t>
    </r>
    <r>
      <rPr>
        <sz val="12"/>
        <rFont val="Times New Roman"/>
        <family val="1"/>
      </rPr>
      <t>(-)</t>
    </r>
    <phoneticPr fontId="2" type="noConversion"/>
  </si>
  <si>
    <t>資產</t>
    <phoneticPr fontId="2" type="noConversion"/>
  </si>
  <si>
    <t>流動資產</t>
    <phoneticPr fontId="2" type="noConversion"/>
  </si>
  <si>
    <r>
      <t>　</t>
    </r>
    <r>
      <rPr>
        <sz val="12"/>
        <rFont val="標楷體"/>
        <family val="4"/>
        <charset val="136"/>
      </rPr>
      <t>現金</t>
    </r>
    <phoneticPr fontId="2" type="noConversion"/>
  </si>
  <si>
    <t>　應收款項</t>
    <phoneticPr fontId="2" type="noConversion"/>
  </si>
  <si>
    <t>　預付款項</t>
    <phoneticPr fontId="2" type="noConversion"/>
  </si>
  <si>
    <t>其他資產</t>
    <phoneticPr fontId="2" type="noConversion"/>
  </si>
  <si>
    <t>　什項資產</t>
    <phoneticPr fontId="2" type="noConversion"/>
  </si>
  <si>
    <t>合計</t>
    <phoneticPr fontId="2" type="noConversion"/>
  </si>
  <si>
    <t>負債</t>
    <phoneticPr fontId="2" type="noConversion"/>
  </si>
  <si>
    <t>流動負債</t>
    <phoneticPr fontId="2" type="noConversion"/>
  </si>
  <si>
    <t>　應付款項</t>
    <phoneticPr fontId="2" type="noConversion"/>
  </si>
  <si>
    <t>其他負債</t>
    <phoneticPr fontId="2" type="noConversion"/>
  </si>
  <si>
    <t>　負債準備</t>
    <phoneticPr fontId="2" type="noConversion"/>
  </si>
  <si>
    <t>淨值</t>
    <phoneticPr fontId="2" type="noConversion"/>
  </si>
  <si>
    <t>累積餘絀(-)</t>
    <phoneticPr fontId="2" type="noConversion"/>
  </si>
  <si>
    <t>　累積賸餘</t>
    <phoneticPr fontId="2" type="noConversion"/>
  </si>
  <si>
    <r>
      <t>投融資業務成本</t>
    </r>
    <r>
      <rPr>
        <sz val="13"/>
        <rFont val="Times New Roman"/>
        <family val="1"/>
      </rPr>
      <t>957,166</t>
    </r>
    <r>
      <rPr>
        <sz val="13"/>
        <rFont val="標楷體"/>
        <family val="4"/>
        <charset val="136"/>
      </rPr>
      <t>千元，詳第</t>
    </r>
    <r>
      <rPr>
        <sz val="13"/>
        <rFont val="Times New Roman"/>
        <family val="1"/>
      </rPr>
      <t>25~28</t>
    </r>
    <r>
      <rPr>
        <sz val="13"/>
        <rFont val="標楷體"/>
        <family val="4"/>
        <charset val="136"/>
      </rPr>
      <t>頁投融資業務成本明細表及說明。</t>
    </r>
    <phoneticPr fontId="2" type="noConversion"/>
  </si>
  <si>
    <r>
      <t>保險成本</t>
    </r>
    <r>
      <rPr>
        <sz val="13"/>
        <rFont val="Times New Roman"/>
        <family val="1"/>
      </rPr>
      <t>379,995,310</t>
    </r>
    <r>
      <rPr>
        <sz val="13"/>
        <rFont val="標楷體"/>
        <family val="4"/>
        <charset val="136"/>
      </rPr>
      <t>千元，詳第</t>
    </r>
    <r>
      <rPr>
        <sz val="13"/>
        <rFont val="Times New Roman"/>
        <family val="1"/>
      </rPr>
      <t>29~33</t>
    </r>
    <r>
      <rPr>
        <sz val="13"/>
        <rFont val="標楷體"/>
        <family val="4"/>
        <charset val="136"/>
      </rPr>
      <t>頁保險成本明細表及說明。</t>
    </r>
    <phoneticPr fontId="2" type="noConversion"/>
  </si>
  <si>
    <r>
      <t>係增加長期投資</t>
    </r>
    <r>
      <rPr>
        <sz val="12"/>
        <rFont val="Times New Roman"/>
        <family val="1"/>
      </rPr>
      <t>32,051,586</t>
    </r>
    <r>
      <rPr>
        <sz val="12"/>
        <rFont val="標楷體"/>
        <family val="4"/>
        <charset val="136"/>
      </rPr>
      <t>千元及長期貸款</t>
    </r>
    <r>
      <rPr>
        <sz val="12"/>
        <rFont val="Times New Roman"/>
        <family val="1"/>
      </rPr>
      <t>5,677,730</t>
    </r>
    <r>
      <rPr>
        <sz val="12"/>
        <rFont val="標楷體"/>
        <family val="4"/>
        <charset val="136"/>
      </rPr>
      <t>千元。</t>
    </r>
    <phoneticPr fontId="2" type="noConversion"/>
  </si>
  <si>
    <r>
      <t>本科目勞動部勞工保險局辦理</t>
    </r>
    <r>
      <rPr>
        <sz val="12"/>
        <rFont val="Times New Roman"/>
        <family val="1"/>
      </rPr>
      <t>72,000</t>
    </r>
    <r>
      <rPr>
        <sz val="12"/>
        <rFont val="標楷體"/>
        <family val="4"/>
        <charset val="136"/>
      </rPr>
      <t>千元；勞動基金運用局辦理</t>
    </r>
    <r>
      <rPr>
        <sz val="12"/>
        <rFont val="Times New Roman"/>
        <family val="1"/>
      </rPr>
      <t>885,166</t>
    </r>
    <r>
      <rPr>
        <sz val="12"/>
        <rFont val="標楷體"/>
        <family val="4"/>
        <charset val="136"/>
      </rPr>
      <t>千元。</t>
    </r>
    <phoneticPr fontId="2" type="noConversion"/>
  </si>
  <si>
    <r>
      <rPr>
        <sz val="12"/>
        <rFont val="標楷體"/>
        <family val="4"/>
        <charset val="136"/>
      </rPr>
      <t>編列</t>
    </r>
    <r>
      <rPr>
        <sz val="12"/>
        <rFont val="Times New Roman"/>
        <family val="1"/>
      </rPr>
      <t>72,000</t>
    </r>
    <r>
      <rPr>
        <sz val="12"/>
        <rFont val="標楷體"/>
        <family val="4"/>
        <charset val="136"/>
      </rPr>
      <t>千元，由勞動部勞工保險局辦理，係辦理被保險人貸款之手續費。</t>
    </r>
    <r>
      <rPr>
        <sz val="12"/>
        <color indexed="12"/>
        <rFont val="Times New Roman"/>
        <family val="1"/>
      </rPr>
      <t/>
    </r>
    <phoneticPr fontId="2" type="noConversion"/>
  </si>
  <si>
    <r>
      <t>本科目勞動部勞工保險局辦理</t>
    </r>
    <r>
      <rPr>
        <sz val="12"/>
        <rFont val="Times New Roman"/>
        <family val="1"/>
      </rPr>
      <t>379,372,663</t>
    </r>
    <r>
      <rPr>
        <sz val="12"/>
        <rFont val="標楷體"/>
        <family val="4"/>
        <charset val="136"/>
      </rPr>
      <t>千元；職業安全衛生署辦理</t>
    </r>
    <r>
      <rPr>
        <sz val="12"/>
        <rFont val="Times New Roman"/>
        <family val="1"/>
      </rPr>
      <t>622,647</t>
    </r>
    <r>
      <rPr>
        <sz val="12"/>
        <rFont val="標楷體"/>
        <family val="4"/>
        <charset val="136"/>
      </rPr>
      <t>千元。</t>
    </r>
    <phoneticPr fontId="2" type="noConversion"/>
  </si>
  <si>
    <r>
      <t>編列</t>
    </r>
    <r>
      <rPr>
        <sz val="12"/>
        <rFont val="Times New Roman"/>
        <family val="1"/>
      </rPr>
      <t>29,717,828</t>
    </r>
    <r>
      <rPr>
        <sz val="12"/>
        <rFont val="標楷體"/>
        <family val="4"/>
        <charset val="136"/>
      </rPr>
      <t>千元，係勞工保險─普通事故之收入減成本與費用後之餘額，悉數轉列提存責任準備。</t>
    </r>
    <phoneticPr fontId="2" type="noConversion"/>
  </si>
  <si>
    <r>
      <t>編列</t>
    </r>
    <r>
      <rPr>
        <sz val="12"/>
        <rFont val="Times New Roman"/>
        <family val="1"/>
      </rPr>
      <t>17,019,396</t>
    </r>
    <r>
      <rPr>
        <sz val="12"/>
        <rFont val="標楷體"/>
        <family val="4"/>
        <charset val="136"/>
      </rPr>
      <t>千元，係參考以前年度相關給付、津貼執行情形，包含失業給付、提早就業獎助津貼、職業訓練生活津貼、育嬰留職停薪津貼及補助全民健保費，詳第</t>
    </r>
    <r>
      <rPr>
        <sz val="12"/>
        <rFont val="Times New Roman"/>
        <family val="1"/>
      </rPr>
      <t>59~60</t>
    </r>
    <r>
      <rPr>
        <sz val="12"/>
        <rFont val="標楷體"/>
        <family val="4"/>
        <charset val="136"/>
      </rPr>
      <t>頁保險給付分析表。</t>
    </r>
    <phoneticPr fontId="2" type="noConversion"/>
  </si>
  <si>
    <r>
      <t>編列</t>
    </r>
    <r>
      <rPr>
        <sz val="12"/>
        <rFont val="Times New Roman"/>
        <family val="1"/>
      </rPr>
      <t>5,527,262</t>
    </r>
    <r>
      <rPr>
        <sz val="12"/>
        <rFont val="標楷體"/>
        <family val="4"/>
        <charset val="136"/>
      </rPr>
      <t>千元，係就業保險收入減成本與費用後之餘額，悉數轉列提存責任準備。</t>
    </r>
    <phoneticPr fontId="2" type="noConversion"/>
  </si>
  <si>
    <r>
      <t>係增加長期投資</t>
    </r>
    <r>
      <rPr>
        <sz val="12"/>
        <rFont val="Times New Roman"/>
        <family val="1"/>
      </rPr>
      <t>4,648,121</t>
    </r>
    <r>
      <rPr>
        <sz val="12"/>
        <rFont val="標楷體"/>
        <family val="4"/>
        <charset val="136"/>
      </rPr>
      <t>千元及長期貸款</t>
    </r>
    <r>
      <rPr>
        <sz val="12"/>
        <rFont val="Times New Roman"/>
        <family val="1"/>
      </rPr>
      <t>5,677,730</t>
    </r>
    <r>
      <rPr>
        <sz val="12"/>
        <rFont val="標楷體"/>
        <family val="4"/>
        <charset val="136"/>
      </rPr>
      <t>千元。</t>
    </r>
    <phoneticPr fontId="2" type="noConversion"/>
  </si>
</sst>
</file>

<file path=xl/styles.xml><?xml version="1.0" encoding="utf-8"?>
<styleSheet xmlns="http://schemas.openxmlformats.org/spreadsheetml/2006/main">
  <numFmts count="13">
    <numFmt numFmtId="41" formatCode="_-* #,##0_-;\-* #,##0_-;_-* &quot;-&quot;_-;_-@_-"/>
    <numFmt numFmtId="43" formatCode="_-* #,##0.00_-;\-* #,##0.00_-;_-* &quot;-&quot;??_-;_-@_-"/>
    <numFmt numFmtId="176" formatCode="0.00_ "/>
    <numFmt numFmtId="177" formatCode="0.000%"/>
    <numFmt numFmtId="178" formatCode="_-* #,##0_-;\-* #,##0_-;_-* &quot;-&quot;??_-;_-@_-"/>
    <numFmt numFmtId="179" formatCode="#,##0_ "/>
    <numFmt numFmtId="180" formatCode="#,##0_);[Red]\(#,##0\)"/>
    <numFmt numFmtId="181" formatCode="#,##0.00_ "/>
    <numFmt numFmtId="182" formatCode="#,##0_ ;[Red]\-#,##0\ "/>
    <numFmt numFmtId="183" formatCode="#,##0.00_);[Red]\(#,##0.00\)"/>
    <numFmt numFmtId="184" formatCode="0.00_);[Red]\(0.00\)"/>
    <numFmt numFmtId="185" formatCode="_-[$€-2]* #,##0.00_-;\-[$€-2]* #,##0.00_-;_-[$€-2]* &quot;-&quot;??_-"/>
    <numFmt numFmtId="186" formatCode="0.0000%"/>
  </numFmts>
  <fonts count="74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u/>
      <sz val="16"/>
      <name val="Times New Roman"/>
      <family val="1"/>
    </font>
    <font>
      <u/>
      <sz val="16"/>
      <name val="標楷體"/>
      <family val="4"/>
      <charset val="136"/>
    </font>
    <font>
      <u/>
      <sz val="14"/>
      <name val="Times New Roman"/>
      <family val="1"/>
    </font>
    <font>
      <sz val="12"/>
      <name val="Times New Roman"/>
      <family val="1"/>
    </font>
    <font>
      <sz val="18"/>
      <name val="標楷體"/>
      <family val="4"/>
      <charset val="136"/>
    </font>
    <font>
      <sz val="18"/>
      <name val="Times New Roman"/>
      <family val="1"/>
    </font>
    <font>
      <b/>
      <sz val="18"/>
      <name val="Times New Roman"/>
      <family val="1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name val="Times New Roman"/>
      <family val="1"/>
    </font>
    <font>
      <b/>
      <sz val="12"/>
      <name val="細明體"/>
      <family val="3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3"/>
      <name val="Times New Roman"/>
      <family val="1"/>
    </font>
    <font>
      <sz val="12"/>
      <color indexed="8"/>
      <name val="標楷體"/>
      <family val="4"/>
      <charset val="136"/>
    </font>
    <font>
      <sz val="12"/>
      <color indexed="8"/>
      <name val="Times New Roman"/>
      <family val="1"/>
    </font>
    <font>
      <sz val="11"/>
      <name val="標楷體"/>
      <family val="4"/>
      <charset val="136"/>
    </font>
    <font>
      <sz val="16"/>
      <name val="華康楷書體W5"/>
      <family val="3"/>
      <charset val="136"/>
    </font>
    <font>
      <sz val="11"/>
      <name val="Times New Roman"/>
      <family val="1"/>
    </font>
    <font>
      <b/>
      <sz val="11"/>
      <name val="標楷體"/>
      <family val="4"/>
      <charset val="136"/>
    </font>
    <font>
      <sz val="16"/>
      <name val="標楷體"/>
      <family val="4"/>
      <charset val="136"/>
    </font>
    <font>
      <b/>
      <sz val="9"/>
      <color indexed="81"/>
      <name val="新細明體"/>
      <family val="1"/>
      <charset val="136"/>
    </font>
    <font>
      <sz val="9"/>
      <color indexed="81"/>
      <name val="新細明體"/>
      <family val="1"/>
      <charset val="136"/>
    </font>
    <font>
      <sz val="10"/>
      <name val="Times New Roman"/>
      <family val="1"/>
    </font>
    <font>
      <sz val="13"/>
      <color indexed="10"/>
      <name val="Times New Roman"/>
      <family val="1"/>
    </font>
    <font>
      <sz val="13"/>
      <name val="標楷體"/>
      <family val="4"/>
      <charset val="136"/>
    </font>
    <font>
      <sz val="12"/>
      <color indexed="12"/>
      <name val="Times New Roman"/>
      <family val="1"/>
    </font>
    <font>
      <b/>
      <sz val="9"/>
      <name val="標楷體"/>
      <family val="4"/>
      <charset val="136"/>
    </font>
    <font>
      <sz val="9"/>
      <name val="Times New Roman"/>
      <family val="1"/>
    </font>
    <font>
      <sz val="9"/>
      <name val="標楷體"/>
      <family val="4"/>
      <charset val="136"/>
    </font>
    <font>
      <b/>
      <sz val="11"/>
      <name val="Times New Roman"/>
      <family val="1"/>
    </font>
    <font>
      <sz val="16"/>
      <name val="Times New Roman"/>
      <family val="1"/>
    </font>
    <font>
      <b/>
      <sz val="12"/>
      <color indexed="8"/>
      <name val="Times New Roman"/>
      <family val="1"/>
    </font>
    <font>
      <b/>
      <sz val="6"/>
      <name val="標楷體"/>
      <family val="4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sz val="12"/>
      <name val="Courier"/>
      <family val="3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0"/>
      <name val="標楷體"/>
      <family val="4"/>
      <charset val="136"/>
    </font>
    <font>
      <b/>
      <sz val="10"/>
      <name val="Times New Roman"/>
      <family val="1"/>
    </font>
    <font>
      <sz val="7.5"/>
      <name val="標楷體"/>
      <family val="4"/>
      <charset val="136"/>
    </font>
    <font>
      <sz val="7.5"/>
      <name val="Times New Roman"/>
      <family val="1"/>
    </font>
    <font>
      <sz val="11.5"/>
      <name val="Times New Roman"/>
      <family val="1"/>
    </font>
    <font>
      <sz val="11.5"/>
      <name val="標楷體"/>
      <family val="4"/>
      <charset val="136"/>
    </font>
    <font>
      <sz val="13"/>
      <color theme="0"/>
      <name val="標楷體"/>
      <family val="4"/>
      <charset val="136"/>
    </font>
    <font>
      <sz val="10"/>
      <name val="Trebuchet MS"/>
      <family val="2"/>
    </font>
    <font>
      <sz val="9"/>
      <name val="微軟正黑體"/>
      <family val="1"/>
      <charset val="136"/>
    </font>
    <font>
      <sz val="10"/>
      <color indexed="64"/>
      <name val="Arial"/>
      <family val="2"/>
    </font>
    <font>
      <sz val="9"/>
      <color indexed="8"/>
      <name val="Eras Medium ITC"/>
      <family val="2"/>
    </font>
    <font>
      <sz val="10.5"/>
      <name val="標楷體"/>
      <family val="4"/>
      <charset val="136"/>
    </font>
    <font>
      <b/>
      <sz val="16"/>
      <name val="標楷體"/>
      <family val="4"/>
      <charset val="136"/>
    </font>
    <font>
      <b/>
      <sz val="16"/>
      <name val="Times New Roman"/>
      <family val="1"/>
    </font>
    <font>
      <sz val="9"/>
      <name val="細明體"/>
      <family val="3"/>
      <charset val="136"/>
    </font>
    <font>
      <b/>
      <sz val="10"/>
      <name val="標楷體"/>
      <family val="4"/>
      <charset val="136"/>
    </font>
    <font>
      <sz val="8"/>
      <name val="Times New Roman"/>
      <family val="1"/>
    </font>
    <font>
      <b/>
      <sz val="10"/>
      <color indexed="8"/>
      <name val="Times New Roman"/>
      <family val="1"/>
    </font>
    <font>
      <b/>
      <sz val="9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64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2">
    <xf numFmtId="0" fontId="0" fillId="0" borderId="0">
      <alignment vertical="center"/>
    </xf>
    <xf numFmtId="0" fontId="37" fillId="2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185" fontId="23" fillId="0" borderId="0" applyFont="0" applyFill="0" applyBorder="0" applyAlignment="0" applyProtection="0"/>
    <xf numFmtId="0" fontId="20" fillId="0" borderId="0" applyFont="0"/>
    <xf numFmtId="43" fontId="1" fillId="0" borderId="0" applyFont="0" applyFill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40" fillId="0" borderId="0"/>
    <xf numFmtId="0" fontId="41" fillId="0" borderId="1" applyNumberFormat="0" applyFill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43" fillId="17" borderId="2" applyNumberFormat="0" applyAlignment="0" applyProtection="0">
      <alignment vertical="center"/>
    </xf>
    <xf numFmtId="0" fontId="44" fillId="0" borderId="3" applyNumberFormat="0" applyFill="0" applyAlignment="0" applyProtection="0">
      <alignment vertical="center"/>
    </xf>
    <xf numFmtId="0" fontId="37" fillId="18" borderId="4" applyNumberFormat="0" applyFon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5" applyNumberFormat="0" applyFill="0" applyAlignment="0" applyProtection="0">
      <alignment vertical="center"/>
    </xf>
    <xf numFmtId="0" fontId="48" fillId="0" borderId="6" applyNumberFormat="0" applyFill="0" applyAlignment="0" applyProtection="0">
      <alignment vertical="center"/>
    </xf>
    <xf numFmtId="0" fontId="49" fillId="0" borderId="7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7" borderId="2" applyNumberFormat="0" applyAlignment="0" applyProtection="0">
      <alignment vertical="center"/>
    </xf>
    <xf numFmtId="0" fontId="51" fillId="17" borderId="8" applyNumberFormat="0" applyAlignment="0" applyProtection="0">
      <alignment vertical="center"/>
    </xf>
    <xf numFmtId="0" fontId="52" fillId="23" borderId="9" applyNumberFormat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62" fillId="0" borderId="0">
      <alignment horizontal="left" vertical="center"/>
    </xf>
    <xf numFmtId="0" fontId="37" fillId="2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63" fillId="0" borderId="0"/>
    <xf numFmtId="0" fontId="1" fillId="0" borderId="0">
      <alignment vertical="center"/>
    </xf>
    <xf numFmtId="0" fontId="63" fillId="0" borderId="0"/>
    <xf numFmtId="0" fontId="6" fillId="0" borderId="0">
      <alignment vertical="center"/>
    </xf>
    <xf numFmtId="0" fontId="37" fillId="0" borderId="0">
      <alignment vertical="center"/>
    </xf>
    <xf numFmtId="0" fontId="1" fillId="0" borderId="0"/>
    <xf numFmtId="0" fontId="6" fillId="0" borderId="0">
      <alignment vertical="center"/>
    </xf>
    <xf numFmtId="0" fontId="64" fillId="0" borderId="0"/>
    <xf numFmtId="0" fontId="6" fillId="0" borderId="0">
      <alignment vertical="center"/>
    </xf>
    <xf numFmtId="0" fontId="6" fillId="0" borderId="0">
      <alignment vertical="center"/>
    </xf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3" fillId="17" borderId="2" applyNumberFormat="0" applyAlignment="0" applyProtection="0">
      <alignment vertical="center"/>
    </xf>
    <xf numFmtId="0" fontId="44" fillId="0" borderId="3" applyNumberFormat="0" applyFill="0" applyAlignment="0" applyProtection="0">
      <alignment vertical="center"/>
    </xf>
    <xf numFmtId="0" fontId="1" fillId="18" borderId="4" applyNumberFormat="0" applyFon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47" fillId="0" borderId="5" applyNumberFormat="0" applyFill="0" applyAlignment="0" applyProtection="0">
      <alignment vertical="center"/>
    </xf>
    <xf numFmtId="0" fontId="48" fillId="0" borderId="6" applyNumberFormat="0" applyFill="0" applyAlignment="0" applyProtection="0">
      <alignment vertical="center"/>
    </xf>
    <xf numFmtId="0" fontId="49" fillId="0" borderId="7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62" fillId="0" borderId="0">
      <alignment horizontal="left" vertical="center"/>
    </xf>
    <xf numFmtId="0" fontId="50" fillId="7" borderId="2" applyNumberFormat="0" applyAlignment="0" applyProtection="0">
      <alignment vertical="center"/>
    </xf>
    <xf numFmtId="0" fontId="51" fillId="17" borderId="8" applyNumberFormat="0" applyAlignment="0" applyProtection="0">
      <alignment vertical="center"/>
    </xf>
    <xf numFmtId="0" fontId="52" fillId="23" borderId="9" applyNumberFormat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20" fillId="0" borderId="0" applyFont="0"/>
  </cellStyleXfs>
  <cellXfs count="976">
    <xf numFmtId="0" fontId="0" fillId="0" borderId="0" xfId="0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>
      <alignment vertical="center"/>
    </xf>
    <xf numFmtId="0" fontId="9" fillId="0" borderId="0" xfId="0" applyFont="1" applyFill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10" fillId="0" borderId="11" xfId="0" applyFont="1" applyFill="1" applyBorder="1" applyAlignment="1">
      <alignment vertical="top" wrapText="1"/>
    </xf>
    <xf numFmtId="0" fontId="6" fillId="0" borderId="13" xfId="0" applyFont="1" applyFill="1" applyBorder="1" applyAlignment="1">
      <alignment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distributed" vertical="center" wrapText="1" indent="1"/>
    </xf>
    <xf numFmtId="0" fontId="6" fillId="0" borderId="16" xfId="0" applyFont="1" applyFill="1" applyBorder="1" applyAlignment="1">
      <alignment horizontal="distributed" vertical="center" wrapText="1" indent="1"/>
    </xf>
    <xf numFmtId="0" fontId="10" fillId="0" borderId="17" xfId="0" applyFont="1" applyFill="1" applyBorder="1" applyAlignment="1">
      <alignment horizontal="justify" vertical="top" wrapText="1"/>
    </xf>
    <xf numFmtId="182" fontId="6" fillId="0" borderId="18" xfId="0" applyNumberFormat="1" applyFont="1" applyFill="1" applyBorder="1" applyAlignment="1">
      <alignment vertical="top" wrapText="1"/>
    </xf>
    <xf numFmtId="0" fontId="6" fillId="0" borderId="0" xfId="0" applyFont="1" applyFill="1" applyAlignment="1">
      <alignment vertical="top"/>
    </xf>
    <xf numFmtId="0" fontId="12" fillId="0" borderId="0" xfId="0" applyFont="1" applyFill="1" applyBorder="1" applyAlignment="1">
      <alignment vertical="top" wrapText="1"/>
    </xf>
    <xf numFmtId="0" fontId="3" fillId="0" borderId="0" xfId="0" applyFont="1" applyAlignment="1">
      <alignment vertical="center"/>
    </xf>
    <xf numFmtId="0" fontId="6" fillId="0" borderId="0" xfId="0" applyFont="1">
      <alignment vertical="center"/>
    </xf>
    <xf numFmtId="0" fontId="9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0" xfId="0" applyFont="1">
      <alignment vertical="center"/>
    </xf>
    <xf numFmtId="0" fontId="16" fillId="0" borderId="0" xfId="0" applyFont="1" applyAlignment="1">
      <alignment vertical="top"/>
    </xf>
    <xf numFmtId="0" fontId="15" fillId="0" borderId="19" xfId="0" applyFont="1" applyBorder="1" applyAlignment="1">
      <alignment horizontal="distributed" vertical="center" indent="2"/>
    </xf>
    <xf numFmtId="0" fontId="15" fillId="0" borderId="20" xfId="0" applyFont="1" applyBorder="1" applyAlignment="1">
      <alignment horizontal="distributed" vertical="center" indent="2"/>
    </xf>
    <xf numFmtId="0" fontId="6" fillId="0" borderId="15" xfId="0" applyFont="1" applyFill="1" applyBorder="1" applyAlignment="1">
      <alignment horizontal="center" vertical="center" wrapText="1"/>
    </xf>
    <xf numFmtId="177" fontId="6" fillId="0" borderId="15" xfId="0" applyNumberFormat="1" applyFont="1" applyFill="1" applyBorder="1" applyAlignment="1">
      <alignment horizontal="center" vertical="center" wrapText="1"/>
    </xf>
    <xf numFmtId="177" fontId="6" fillId="0" borderId="0" xfId="0" applyNumberFormat="1" applyFont="1" applyFill="1" applyAlignment="1">
      <alignment vertical="center"/>
    </xf>
    <xf numFmtId="0" fontId="10" fillId="0" borderId="11" xfId="0" applyFont="1" applyFill="1" applyBorder="1" applyAlignment="1">
      <alignment horizontal="left" vertical="top" wrapText="1"/>
    </xf>
    <xf numFmtId="182" fontId="12" fillId="0" borderId="18" xfId="0" applyNumberFormat="1" applyFont="1" applyFill="1" applyBorder="1" applyAlignment="1">
      <alignment vertical="top" wrapText="1"/>
    </xf>
    <xf numFmtId="0" fontId="6" fillId="0" borderId="0" xfId="0" applyFont="1" applyAlignment="1">
      <alignment vertical="top"/>
    </xf>
    <xf numFmtId="0" fontId="6" fillId="0" borderId="11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top"/>
    </xf>
    <xf numFmtId="0" fontId="6" fillId="0" borderId="14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justify" vertical="top"/>
    </xf>
    <xf numFmtId="0" fontId="6" fillId="0" borderId="16" xfId="0" applyFont="1" applyFill="1" applyBorder="1" applyAlignment="1">
      <alignment horizontal="distributed" vertical="center" wrapText="1" indent="2"/>
    </xf>
    <xf numFmtId="0" fontId="11" fillId="0" borderId="17" xfId="0" applyFont="1" applyFill="1" applyBorder="1" applyAlignment="1">
      <alignment horizontal="left" vertical="top"/>
    </xf>
    <xf numFmtId="0" fontId="11" fillId="0" borderId="18" xfId="0" applyFont="1" applyFill="1" applyBorder="1" applyAlignment="1">
      <alignment horizontal="center" vertical="top" wrapText="1"/>
    </xf>
    <xf numFmtId="3" fontId="12" fillId="0" borderId="18" xfId="0" applyNumberFormat="1" applyFont="1" applyFill="1" applyBorder="1" applyAlignment="1">
      <alignment horizontal="right" vertical="top" wrapText="1"/>
    </xf>
    <xf numFmtId="3" fontId="12" fillId="0" borderId="18" xfId="0" applyNumberFormat="1" applyFont="1" applyFill="1" applyBorder="1" applyAlignment="1">
      <alignment horizontal="center" vertical="top" wrapText="1"/>
    </xf>
    <xf numFmtId="0" fontId="12" fillId="0" borderId="11" xfId="0" applyFont="1" applyFill="1" applyBorder="1" applyAlignment="1">
      <alignment vertical="top" wrapText="1"/>
    </xf>
    <xf numFmtId="0" fontId="12" fillId="0" borderId="0" xfId="0" applyFont="1" applyFill="1" applyAlignment="1">
      <alignment vertical="top"/>
    </xf>
    <xf numFmtId="0" fontId="10" fillId="0" borderId="18" xfId="0" applyFont="1" applyFill="1" applyBorder="1" applyAlignment="1">
      <alignment horizontal="center" vertical="top" wrapText="1"/>
    </xf>
    <xf numFmtId="3" fontId="6" fillId="0" borderId="18" xfId="0" applyNumberFormat="1" applyFont="1" applyFill="1" applyBorder="1" applyAlignment="1">
      <alignment horizontal="right" vertical="top" wrapText="1"/>
    </xf>
    <xf numFmtId="0" fontId="12" fillId="0" borderId="0" xfId="0" applyFont="1" applyFill="1" applyBorder="1" applyAlignment="1">
      <alignment vertical="top"/>
    </xf>
    <xf numFmtId="0" fontId="6" fillId="0" borderId="18" xfId="0" applyFont="1" applyFill="1" applyBorder="1" applyAlignment="1">
      <alignment horizontal="center" vertical="top" wrapText="1"/>
    </xf>
    <xf numFmtId="0" fontId="6" fillId="0" borderId="11" xfId="0" applyFont="1" applyFill="1" applyBorder="1" applyAlignment="1">
      <alignment vertical="top" wrapText="1"/>
    </xf>
    <xf numFmtId="0" fontId="11" fillId="0" borderId="17" xfId="0" applyFont="1" applyFill="1" applyBorder="1" applyAlignment="1">
      <alignment vertical="top" wrapText="1"/>
    </xf>
    <xf numFmtId="0" fontId="11" fillId="0" borderId="17" xfId="0" applyFont="1" applyFill="1" applyBorder="1" applyAlignment="1">
      <alignment horizontal="justify" vertical="top" wrapText="1"/>
    </xf>
    <xf numFmtId="0" fontId="12" fillId="0" borderId="0" xfId="0" applyFont="1" applyFill="1" applyBorder="1" applyAlignment="1">
      <alignment horizontal="left" vertical="top" wrapText="1"/>
    </xf>
    <xf numFmtId="0" fontId="12" fillId="0" borderId="0" xfId="0" applyFont="1" applyFill="1" applyAlignment="1">
      <alignment vertical="top" wrapText="1"/>
    </xf>
    <xf numFmtId="0" fontId="6" fillId="0" borderId="21" xfId="0" applyFont="1" applyFill="1" applyBorder="1" applyAlignment="1">
      <alignment vertical="top" wrapText="1"/>
    </xf>
    <xf numFmtId="182" fontId="6" fillId="0" borderId="12" xfId="0" applyNumberFormat="1" applyFont="1" applyFill="1" applyBorder="1" applyAlignment="1">
      <alignment vertical="top" wrapText="1"/>
    </xf>
    <xf numFmtId="0" fontId="6" fillId="0" borderId="13" xfId="0" applyFont="1" applyFill="1" applyBorder="1" applyAlignment="1">
      <alignment vertical="top" wrapText="1"/>
    </xf>
    <xf numFmtId="0" fontId="16" fillId="0" borderId="0" xfId="0" applyFont="1" applyAlignment="1">
      <alignment vertical="top" wrapText="1"/>
    </xf>
    <xf numFmtId="0" fontId="13" fillId="0" borderId="10" xfId="0" applyFont="1" applyFill="1" applyBorder="1" applyAlignment="1">
      <alignment horizontal="left" vertical="top" wrapText="1"/>
    </xf>
    <xf numFmtId="0" fontId="13" fillId="0" borderId="0" xfId="0" applyFont="1" applyFill="1" applyAlignment="1">
      <alignment vertical="top" wrapText="1"/>
    </xf>
    <xf numFmtId="0" fontId="6" fillId="0" borderId="17" xfId="0" applyFont="1" applyFill="1" applyBorder="1" applyAlignment="1">
      <alignment vertical="top" wrapText="1"/>
    </xf>
    <xf numFmtId="0" fontId="6" fillId="0" borderId="18" xfId="0" applyFont="1" applyFill="1" applyBorder="1" applyAlignment="1">
      <alignment vertical="top" wrapText="1"/>
    </xf>
    <xf numFmtId="0" fontId="6" fillId="0" borderId="12" xfId="0" applyFont="1" applyFill="1" applyBorder="1" applyAlignment="1">
      <alignment vertical="top" wrapText="1"/>
    </xf>
    <xf numFmtId="0" fontId="11" fillId="0" borderId="17" xfId="0" applyFont="1" applyBorder="1" applyAlignment="1">
      <alignment horizontal="justify" vertical="top" wrapText="1"/>
    </xf>
    <xf numFmtId="0" fontId="6" fillId="0" borderId="11" xfId="0" applyFont="1" applyBorder="1" applyAlignment="1">
      <alignment vertical="top" wrapText="1"/>
    </xf>
    <xf numFmtId="0" fontId="16" fillId="0" borderId="0" xfId="0" applyFont="1" applyBorder="1" applyAlignment="1">
      <alignment vertical="top"/>
    </xf>
    <xf numFmtId="0" fontId="6" fillId="0" borderId="11" xfId="0" applyFont="1" applyBorder="1" applyAlignment="1">
      <alignment horizontal="justify" vertical="top"/>
    </xf>
    <xf numFmtId="0" fontId="6" fillId="0" borderId="11" xfId="0" applyFont="1" applyBorder="1" applyAlignment="1">
      <alignment vertical="top"/>
    </xf>
    <xf numFmtId="0" fontId="6" fillId="0" borderId="17" xfId="0" applyFont="1" applyBorder="1" applyAlignment="1">
      <alignment horizontal="left" vertical="top" wrapText="1"/>
    </xf>
    <xf numFmtId="0" fontId="10" fillId="0" borderId="17" xfId="0" applyFont="1" applyBorder="1" applyAlignment="1">
      <alignment horizontal="left" vertical="top" wrapText="1"/>
    </xf>
    <xf numFmtId="0" fontId="11" fillId="0" borderId="17" xfId="0" applyFont="1" applyBorder="1" applyAlignment="1">
      <alignment horizontal="left" vertical="top" wrapText="1"/>
    </xf>
    <xf numFmtId="0" fontId="11" fillId="0" borderId="17" xfId="0" applyFont="1" applyBorder="1" applyAlignment="1">
      <alignment horizontal="left" vertical="top"/>
    </xf>
    <xf numFmtId="0" fontId="6" fillId="0" borderId="22" xfId="0" applyFont="1" applyBorder="1" applyAlignment="1">
      <alignment horizontal="left" vertical="top" wrapText="1"/>
    </xf>
    <xf numFmtId="0" fontId="6" fillId="0" borderId="22" xfId="0" applyFont="1" applyBorder="1" applyAlignment="1">
      <alignment horizontal="center" vertical="top"/>
    </xf>
    <xf numFmtId="0" fontId="11" fillId="0" borderId="17" xfId="0" applyFont="1" applyBorder="1" applyAlignment="1">
      <alignment vertical="top"/>
    </xf>
    <xf numFmtId="0" fontId="6" fillId="0" borderId="21" xfId="0" applyFont="1" applyBorder="1" applyAlignment="1">
      <alignment vertical="top"/>
    </xf>
    <xf numFmtId="0" fontId="6" fillId="0" borderId="23" xfId="0" applyFont="1" applyBorder="1" applyAlignment="1">
      <alignment vertical="top"/>
    </xf>
    <xf numFmtId="0" fontId="14" fillId="0" borderId="17" xfId="0" applyFont="1" applyBorder="1" applyAlignment="1">
      <alignment horizontal="distributed" vertical="center" indent="2"/>
    </xf>
    <xf numFmtId="0" fontId="14" fillId="0" borderId="22" xfId="0" applyFont="1" applyBorder="1" applyAlignment="1">
      <alignment horizontal="distributed" vertical="center" indent="2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distributed" vertical="center" wrapText="1" indent="1"/>
    </xf>
    <xf numFmtId="0" fontId="14" fillId="0" borderId="25" xfId="0" applyFont="1" applyBorder="1" applyAlignment="1">
      <alignment horizontal="distributed" vertical="center" indent="2"/>
    </xf>
    <xf numFmtId="0" fontId="14" fillId="0" borderId="26" xfId="0" applyFont="1" applyBorder="1" applyAlignment="1">
      <alignment horizontal="distributed" vertical="center" indent="2"/>
    </xf>
    <xf numFmtId="0" fontId="6" fillId="0" borderId="27" xfId="0" applyFont="1" applyBorder="1" applyAlignment="1">
      <alignment horizontal="center" vertical="top"/>
    </xf>
    <xf numFmtId="0" fontId="6" fillId="0" borderId="0" xfId="0" applyFont="1" applyFill="1" applyAlignment="1">
      <alignment horizontal="center" vertical="center"/>
    </xf>
    <xf numFmtId="3" fontId="6" fillId="0" borderId="14" xfId="0" applyNumberFormat="1" applyFont="1" applyBorder="1" applyAlignment="1">
      <alignment vertical="top"/>
    </xf>
    <xf numFmtId="179" fontId="6" fillId="0" borderId="15" xfId="0" applyNumberFormat="1" applyFont="1" applyBorder="1" applyAlignment="1">
      <alignment vertical="top"/>
    </xf>
    <xf numFmtId="179" fontId="6" fillId="0" borderId="16" xfId="0" applyNumberFormat="1" applyFont="1" applyBorder="1" applyAlignment="1">
      <alignment vertical="top"/>
    </xf>
    <xf numFmtId="179" fontId="6" fillId="0" borderId="18" xfId="0" applyNumberFormat="1" applyFont="1" applyBorder="1" applyAlignment="1">
      <alignment vertical="top"/>
    </xf>
    <xf numFmtId="179" fontId="6" fillId="0" borderId="11" xfId="0" applyNumberFormat="1" applyFont="1" applyBorder="1" applyAlignment="1">
      <alignment vertical="top"/>
    </xf>
    <xf numFmtId="179" fontId="12" fillId="0" borderId="18" xfId="0" applyNumberFormat="1" applyFont="1" applyBorder="1" applyAlignment="1">
      <alignment vertical="top"/>
    </xf>
    <xf numFmtId="0" fontId="10" fillId="0" borderId="28" xfId="0" applyFont="1" applyBorder="1" applyAlignment="1">
      <alignment horizontal="distributed" vertical="center" wrapText="1"/>
    </xf>
    <xf numFmtId="0" fontId="10" fillId="0" borderId="28" xfId="0" applyFont="1" applyBorder="1" applyAlignment="1">
      <alignment horizontal="distributed" vertical="distributed" wrapText="1"/>
    </xf>
    <xf numFmtId="0" fontId="10" fillId="0" borderId="17" xfId="0" applyFont="1" applyBorder="1" applyAlignment="1">
      <alignment vertical="top" wrapText="1"/>
    </xf>
    <xf numFmtId="0" fontId="12" fillId="0" borderId="18" xfId="0" applyFont="1" applyFill="1" applyBorder="1" applyAlignment="1">
      <alignment horizontal="center" vertical="top" wrapText="1"/>
    </xf>
    <xf numFmtId="0" fontId="12" fillId="0" borderId="18" xfId="0" applyFont="1" applyFill="1" applyBorder="1" applyAlignment="1">
      <alignment horizontal="justify" vertical="top" wrapText="1"/>
    </xf>
    <xf numFmtId="0" fontId="6" fillId="0" borderId="11" xfId="0" applyFont="1" applyFill="1" applyBorder="1" applyAlignment="1">
      <alignment horizontal="justify" vertical="top" wrapText="1"/>
    </xf>
    <xf numFmtId="179" fontId="6" fillId="0" borderId="18" xfId="0" applyNumberFormat="1" applyFont="1" applyFill="1" applyBorder="1" applyAlignment="1">
      <alignment horizontal="right" vertical="top" wrapText="1"/>
    </xf>
    <xf numFmtId="0" fontId="6" fillId="0" borderId="18" xfId="0" applyFont="1" applyFill="1" applyBorder="1" applyAlignment="1">
      <alignment horizontal="right" vertical="top" wrapText="1"/>
    </xf>
    <xf numFmtId="0" fontId="6" fillId="0" borderId="17" xfId="0" applyFont="1" applyFill="1" applyBorder="1" applyAlignment="1">
      <alignment horizontal="left" vertical="top" wrapText="1"/>
    </xf>
    <xf numFmtId="0" fontId="6" fillId="0" borderId="18" xfId="0" applyFont="1" applyFill="1" applyBorder="1" applyAlignment="1">
      <alignment horizontal="justify" vertical="top" wrapText="1"/>
    </xf>
    <xf numFmtId="0" fontId="6" fillId="0" borderId="12" xfId="0" applyFont="1" applyFill="1" applyBorder="1" applyAlignment="1">
      <alignment horizontal="center" vertical="top" wrapText="1"/>
    </xf>
    <xf numFmtId="0" fontId="6" fillId="0" borderId="12" xfId="0" applyFont="1" applyFill="1" applyBorder="1" applyAlignment="1">
      <alignment horizontal="justify" vertical="top" wrapText="1"/>
    </xf>
    <xf numFmtId="0" fontId="6" fillId="0" borderId="13" xfId="0" applyFont="1" applyFill="1" applyBorder="1" applyAlignment="1">
      <alignment horizontal="justify" vertical="top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distributed" vertical="center" wrapText="1" indent="2"/>
    </xf>
    <xf numFmtId="0" fontId="10" fillId="0" borderId="24" xfId="0" applyFont="1" applyFill="1" applyBorder="1" applyAlignment="1">
      <alignment horizontal="distributed" vertical="center" wrapText="1"/>
    </xf>
    <xf numFmtId="0" fontId="10" fillId="0" borderId="20" xfId="0" applyFont="1" applyFill="1" applyBorder="1" applyAlignment="1">
      <alignment horizontal="distributed" vertical="center" wrapText="1" indent="2"/>
    </xf>
    <xf numFmtId="0" fontId="12" fillId="0" borderId="11" xfId="0" applyFont="1" applyFill="1" applyBorder="1" applyAlignment="1">
      <alignment horizontal="justify" vertical="top" wrapText="1"/>
    </xf>
    <xf numFmtId="179" fontId="12" fillId="0" borderId="18" xfId="0" applyNumberFormat="1" applyFont="1" applyFill="1" applyBorder="1" applyAlignment="1">
      <alignment horizontal="right" vertical="top" wrapText="1"/>
    </xf>
    <xf numFmtId="3" fontId="6" fillId="0" borderId="18" xfId="0" applyNumberFormat="1" applyFont="1" applyFill="1" applyBorder="1" applyAlignment="1">
      <alignment vertical="top"/>
    </xf>
    <xf numFmtId="0" fontId="12" fillId="0" borderId="17" xfId="0" applyFont="1" applyFill="1" applyBorder="1" applyAlignment="1">
      <alignment horizontal="justify" vertical="top" wrapText="1"/>
    </xf>
    <xf numFmtId="3" fontId="12" fillId="0" borderId="18" xfId="0" applyNumberFormat="1" applyFont="1" applyFill="1" applyBorder="1" applyAlignment="1">
      <alignment vertical="top"/>
    </xf>
    <xf numFmtId="0" fontId="6" fillId="0" borderId="29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vertical="center" wrapText="1"/>
    </xf>
    <xf numFmtId="181" fontId="6" fillId="0" borderId="30" xfId="0" applyNumberFormat="1" applyFont="1" applyFill="1" applyBorder="1" applyAlignment="1">
      <alignment vertical="top"/>
    </xf>
    <xf numFmtId="182" fontId="6" fillId="0" borderId="30" xfId="0" applyNumberFormat="1" applyFont="1" applyFill="1" applyBorder="1" applyAlignment="1">
      <alignment vertical="top" wrapText="1"/>
    </xf>
    <xf numFmtId="0" fontId="10" fillId="0" borderId="22" xfId="0" applyFont="1" applyFill="1" applyBorder="1" applyAlignment="1">
      <alignment vertical="top" wrapText="1"/>
    </xf>
    <xf numFmtId="0" fontId="6" fillId="0" borderId="25" xfId="0" applyFont="1" applyFill="1" applyBorder="1" applyAlignment="1">
      <alignment horizontal="distributed" vertical="center" wrapText="1" indent="1"/>
    </xf>
    <xf numFmtId="182" fontId="12" fillId="0" borderId="27" xfId="0" applyNumberFormat="1" applyFont="1" applyFill="1" applyBorder="1" applyAlignment="1">
      <alignment vertical="top" wrapText="1"/>
    </xf>
    <xf numFmtId="49" fontId="18" fillId="0" borderId="27" xfId="0" applyNumberFormat="1" applyFont="1" applyBorder="1" applyAlignment="1">
      <alignment vertical="top" wrapText="1"/>
    </xf>
    <xf numFmtId="0" fontId="6" fillId="0" borderId="26" xfId="0" applyFont="1" applyFill="1" applyBorder="1" applyAlignment="1">
      <alignment horizontal="distributed" vertical="center" wrapText="1" indent="1"/>
    </xf>
    <xf numFmtId="0" fontId="6" fillId="0" borderId="22" xfId="0" applyFont="1" applyFill="1" applyBorder="1" applyAlignment="1">
      <alignment vertical="top" wrapText="1"/>
    </xf>
    <xf numFmtId="0" fontId="12" fillId="0" borderId="30" xfId="0" applyFont="1" applyFill="1" applyBorder="1" applyAlignment="1">
      <alignment vertical="top" wrapText="1"/>
    </xf>
    <xf numFmtId="0" fontId="6" fillId="0" borderId="30" xfId="0" applyFont="1" applyFill="1" applyBorder="1" applyAlignment="1">
      <alignment horizontal="justify" vertical="top"/>
    </xf>
    <xf numFmtId="0" fontId="6" fillId="0" borderId="30" xfId="0" applyFont="1" applyFill="1" applyBorder="1" applyAlignment="1">
      <alignment vertical="top"/>
    </xf>
    <xf numFmtId="0" fontId="6" fillId="0" borderId="31" xfId="0" applyFont="1" applyFill="1" applyBorder="1" applyAlignment="1">
      <alignment horizontal="justify" vertical="top"/>
    </xf>
    <xf numFmtId="0" fontId="6" fillId="0" borderId="31" xfId="0" applyFont="1" applyFill="1" applyBorder="1" applyAlignment="1">
      <alignment vertical="top"/>
    </xf>
    <xf numFmtId="49" fontId="18" fillId="0" borderId="32" xfId="0" applyNumberFormat="1" applyFont="1" applyBorder="1" applyAlignment="1">
      <alignment vertical="top" wrapText="1"/>
    </xf>
    <xf numFmtId="0" fontId="6" fillId="0" borderId="0" xfId="0" applyFont="1" applyFill="1" applyBorder="1" applyAlignment="1">
      <alignment horizontal="center" vertical="center"/>
    </xf>
    <xf numFmtId="177" fontId="12" fillId="0" borderId="18" xfId="0" applyNumberFormat="1" applyFont="1" applyFill="1" applyBorder="1" applyAlignment="1">
      <alignment horizontal="right" vertical="top" wrapText="1"/>
    </xf>
    <xf numFmtId="177" fontId="6" fillId="0" borderId="18" xfId="0" applyNumberFormat="1" applyFont="1" applyFill="1" applyBorder="1" applyAlignment="1">
      <alignment horizontal="right" vertical="top" wrapText="1"/>
    </xf>
    <xf numFmtId="3" fontId="6" fillId="0" borderId="0" xfId="0" applyNumberFormat="1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41" fontId="12" fillId="0" borderId="18" xfId="0" applyNumberFormat="1" applyFont="1" applyBorder="1" applyAlignment="1">
      <alignment horizontal="right" vertical="center" wrapText="1"/>
    </xf>
    <xf numFmtId="0" fontId="6" fillId="0" borderId="12" xfId="0" applyFont="1" applyBorder="1" applyAlignment="1">
      <alignment horizontal="justify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justify" vertical="center" wrapText="1"/>
    </xf>
    <xf numFmtId="0" fontId="6" fillId="0" borderId="12" xfId="0" applyFont="1" applyFill="1" applyBorder="1" applyAlignment="1">
      <alignment horizontal="justify" vertical="center" wrapText="1"/>
    </xf>
    <xf numFmtId="0" fontId="11" fillId="0" borderId="21" xfId="0" applyFont="1" applyFill="1" applyBorder="1" applyAlignment="1">
      <alignment horizontal="left" vertical="top"/>
    </xf>
    <xf numFmtId="0" fontId="10" fillId="0" borderId="12" xfId="0" applyFont="1" applyFill="1" applyBorder="1" applyAlignment="1">
      <alignment horizontal="center" vertical="top" wrapText="1"/>
    </xf>
    <xf numFmtId="3" fontId="6" fillId="0" borderId="12" xfId="0" applyNumberFormat="1" applyFont="1" applyFill="1" applyBorder="1" applyAlignment="1">
      <alignment horizontal="right" vertical="top" wrapText="1"/>
    </xf>
    <xf numFmtId="0" fontId="10" fillId="0" borderId="13" xfId="0" applyFont="1" applyFill="1" applyBorder="1" applyAlignment="1">
      <alignment horizontal="left" vertical="top" wrapText="1"/>
    </xf>
    <xf numFmtId="0" fontId="11" fillId="0" borderId="17" xfId="0" applyFont="1" applyFill="1" applyBorder="1" applyAlignment="1">
      <alignment horizontal="justify" vertical="top"/>
    </xf>
    <xf numFmtId="0" fontId="10" fillId="0" borderId="17" xfId="0" applyFont="1" applyFill="1" applyBorder="1" applyAlignment="1">
      <alignment vertical="top" wrapText="1"/>
    </xf>
    <xf numFmtId="0" fontId="10" fillId="0" borderId="19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top"/>
    </xf>
    <xf numFmtId="0" fontId="10" fillId="0" borderId="17" xfId="0" applyFont="1" applyBorder="1" applyAlignment="1">
      <alignment horizontal="left" vertical="top"/>
    </xf>
    <xf numFmtId="0" fontId="10" fillId="0" borderId="21" xfId="0" applyFont="1" applyFill="1" applyBorder="1" applyAlignment="1">
      <alignment horizontal="justify" vertical="top" wrapText="1"/>
    </xf>
    <xf numFmtId="0" fontId="10" fillId="0" borderId="35" xfId="0" applyFont="1" applyBorder="1" applyAlignment="1">
      <alignment horizontal="distributed" vertical="center" wrapText="1" indent="1"/>
    </xf>
    <xf numFmtId="0" fontId="10" fillId="0" borderId="28" xfId="0" applyFont="1" applyBorder="1" applyAlignment="1">
      <alignment horizontal="distributed" vertical="center" wrapText="1" indent="1"/>
    </xf>
    <xf numFmtId="0" fontId="6" fillId="0" borderId="11" xfId="0" applyFont="1" applyBorder="1" applyAlignment="1">
      <alignment horizontal="justify" vertical="center" wrapText="1"/>
    </xf>
    <xf numFmtId="0" fontId="10" fillId="0" borderId="18" xfId="0" applyFont="1" applyBorder="1" applyAlignment="1">
      <alignment horizontal="justify" vertical="center" wrapText="1"/>
    </xf>
    <xf numFmtId="0" fontId="6" fillId="0" borderId="17" xfId="0" applyFont="1" applyBorder="1" applyAlignment="1">
      <alignment horizontal="justify" vertical="top" wrapText="1"/>
    </xf>
    <xf numFmtId="0" fontId="6" fillId="0" borderId="18" xfId="0" applyFont="1" applyBorder="1" applyAlignment="1">
      <alignment horizontal="justify" vertical="top" wrapText="1"/>
    </xf>
    <xf numFmtId="0" fontId="6" fillId="0" borderId="18" xfId="0" applyFont="1" applyBorder="1" applyAlignment="1">
      <alignment horizontal="justify" vertical="center" wrapText="1"/>
    </xf>
    <xf numFmtId="0" fontId="21" fillId="0" borderId="18" xfId="0" applyFont="1" applyBorder="1" applyAlignment="1">
      <alignment horizontal="justify" vertical="center" wrapText="1"/>
    </xf>
    <xf numFmtId="0" fontId="6" fillId="0" borderId="21" xfId="0" applyFont="1" applyBorder="1" applyAlignment="1">
      <alignment horizontal="justify" vertical="top" wrapText="1"/>
    </xf>
    <xf numFmtId="0" fontId="6" fillId="0" borderId="12" xfId="0" applyFont="1" applyBorder="1" applyAlignment="1">
      <alignment horizontal="justify" vertical="top" wrapText="1"/>
    </xf>
    <xf numFmtId="0" fontId="21" fillId="0" borderId="12" xfId="0" applyFont="1" applyBorder="1" applyAlignment="1">
      <alignment horizontal="justify" vertical="center" wrapText="1"/>
    </xf>
    <xf numFmtId="0" fontId="6" fillId="0" borderId="13" xfId="0" applyFont="1" applyBorder="1" applyAlignment="1">
      <alignment horizontal="justify" vertical="center" wrapText="1"/>
    </xf>
    <xf numFmtId="176" fontId="6" fillId="0" borderId="0" xfId="0" applyNumberFormat="1" applyFont="1">
      <alignment vertical="center"/>
    </xf>
    <xf numFmtId="0" fontId="15" fillId="0" borderId="0" xfId="20" applyFont="1" applyAlignment="1">
      <alignment vertical="center"/>
    </xf>
    <xf numFmtId="3" fontId="10" fillId="0" borderId="14" xfId="20" applyNumberFormat="1" applyFont="1" applyBorder="1" applyAlignment="1">
      <alignment vertical="top"/>
    </xf>
    <xf numFmtId="0" fontId="19" fillId="0" borderId="15" xfId="20" applyFont="1" applyBorder="1" applyAlignment="1">
      <alignment vertical="top"/>
    </xf>
    <xf numFmtId="179" fontId="19" fillId="0" borderId="16" xfId="20" applyNumberFormat="1" applyFont="1" applyBorder="1" applyAlignment="1">
      <alignment vertical="top"/>
    </xf>
    <xf numFmtId="0" fontId="15" fillId="0" borderId="0" xfId="20" applyFont="1" applyAlignment="1">
      <alignment vertical="top"/>
    </xf>
    <xf numFmtId="0" fontId="23" fillId="0" borderId="0" xfId="20" applyFont="1" applyAlignment="1">
      <alignment horizontal="left" vertical="top" indent="1"/>
    </xf>
    <xf numFmtId="0" fontId="23" fillId="0" borderId="0" xfId="20" applyFont="1" applyAlignment="1">
      <alignment vertical="top"/>
    </xf>
    <xf numFmtId="0" fontId="10" fillId="0" borderId="22" xfId="0" applyFont="1" applyFill="1" applyBorder="1" applyAlignment="1">
      <alignment horizontal="left" vertical="top" wrapText="1"/>
    </xf>
    <xf numFmtId="0" fontId="6" fillId="0" borderId="17" xfId="0" applyFont="1" applyFill="1" applyBorder="1" applyAlignment="1">
      <alignment horizontal="distributed" vertical="center" wrapText="1" indent="2"/>
    </xf>
    <xf numFmtId="0" fontId="27" fillId="0" borderId="0" xfId="0" applyFont="1" applyAlignment="1">
      <alignment vertical="top"/>
    </xf>
    <xf numFmtId="0" fontId="6" fillId="0" borderId="29" xfId="0" applyFont="1" applyFill="1" applyBorder="1" applyAlignment="1">
      <alignment horizontal="center" vertical="center"/>
    </xf>
    <xf numFmtId="177" fontId="6" fillId="0" borderId="16" xfId="0" applyNumberFormat="1" applyFont="1" applyFill="1" applyBorder="1" applyAlignment="1">
      <alignment horizontal="center" vertical="center" wrapText="1"/>
    </xf>
    <xf numFmtId="179" fontId="12" fillId="0" borderId="17" xfId="0" applyNumberFormat="1" applyFont="1" applyFill="1" applyBorder="1" applyAlignment="1">
      <alignment vertical="top"/>
    </xf>
    <xf numFmtId="0" fontId="11" fillId="0" borderId="0" xfId="0" applyFont="1" applyFill="1" applyBorder="1" applyAlignment="1">
      <alignment horizontal="distributed" vertical="top" indent="6"/>
    </xf>
    <xf numFmtId="179" fontId="12" fillId="0" borderId="18" xfId="0" applyNumberFormat="1" applyFont="1" applyFill="1" applyBorder="1" applyAlignment="1">
      <alignment vertical="top"/>
    </xf>
    <xf numFmtId="179" fontId="12" fillId="0" borderId="11" xfId="0" applyNumberFormat="1" applyFont="1" applyFill="1" applyBorder="1" applyAlignment="1">
      <alignment vertical="top"/>
    </xf>
    <xf numFmtId="0" fontId="11" fillId="0" borderId="0" xfId="0" applyFont="1" applyFill="1" applyBorder="1" applyAlignment="1">
      <alignment horizontal="left" vertical="top"/>
    </xf>
    <xf numFmtId="179" fontId="6" fillId="0" borderId="17" xfId="0" applyNumberFormat="1" applyFont="1" applyFill="1" applyBorder="1" applyAlignment="1">
      <alignment vertical="top"/>
    </xf>
    <xf numFmtId="0" fontId="10" fillId="0" borderId="0" xfId="0" applyFont="1" applyFill="1" applyBorder="1" applyAlignment="1">
      <alignment horizontal="justify" vertical="top"/>
    </xf>
    <xf numFmtId="179" fontId="6" fillId="0" borderId="18" xfId="0" applyNumberFormat="1" applyFont="1" applyFill="1" applyBorder="1" applyAlignment="1">
      <alignment vertical="top"/>
    </xf>
    <xf numFmtId="179" fontId="6" fillId="0" borderId="11" xfId="0" applyNumberFormat="1" applyFont="1" applyFill="1" applyBorder="1" applyAlignment="1">
      <alignment vertical="top"/>
    </xf>
    <xf numFmtId="0" fontId="11" fillId="0" borderId="0" xfId="0" applyFont="1" applyFill="1" applyBorder="1" applyAlignment="1">
      <alignment horizontal="left" vertical="top" shrinkToFit="1"/>
    </xf>
    <xf numFmtId="41" fontId="6" fillId="0" borderId="11" xfId="0" applyNumberFormat="1" applyFont="1" applyFill="1" applyBorder="1" applyAlignment="1">
      <alignment vertical="top"/>
    </xf>
    <xf numFmtId="179" fontId="12" fillId="0" borderId="21" xfId="0" applyNumberFormat="1" applyFont="1" applyFill="1" applyBorder="1" applyAlignment="1">
      <alignment vertical="top"/>
    </xf>
    <xf numFmtId="0" fontId="11" fillId="0" borderId="36" xfId="0" applyFont="1" applyFill="1" applyBorder="1" applyAlignment="1">
      <alignment horizontal="distributed" vertical="top" indent="6"/>
    </xf>
    <xf numFmtId="179" fontId="12" fillId="0" borderId="12" xfId="0" applyNumberFormat="1" applyFont="1" applyFill="1" applyBorder="1" applyAlignment="1">
      <alignment vertical="top"/>
    </xf>
    <xf numFmtId="179" fontId="12" fillId="0" borderId="13" xfId="0" applyNumberFormat="1" applyFont="1" applyFill="1" applyBorder="1" applyAlignment="1">
      <alignment vertical="top"/>
    </xf>
    <xf numFmtId="41" fontId="6" fillId="0" borderId="18" xfId="0" applyNumberFormat="1" applyFont="1" applyFill="1" applyBorder="1" applyAlignment="1">
      <alignment vertical="top"/>
    </xf>
    <xf numFmtId="41" fontId="12" fillId="0" borderId="17" xfId="0" applyNumberFormat="1" applyFont="1" applyFill="1" applyBorder="1" applyAlignment="1">
      <alignment vertical="top"/>
    </xf>
    <xf numFmtId="41" fontId="12" fillId="0" borderId="18" xfId="0" applyNumberFormat="1" applyFont="1" applyFill="1" applyBorder="1" applyAlignment="1">
      <alignment vertical="top"/>
    </xf>
    <xf numFmtId="41" fontId="12" fillId="0" borderId="11" xfId="0" applyNumberFormat="1" applyFont="1" applyFill="1" applyBorder="1" applyAlignment="1">
      <alignment vertical="top"/>
    </xf>
    <xf numFmtId="41" fontId="6" fillId="0" borderId="17" xfId="0" applyNumberFormat="1" applyFont="1" applyFill="1" applyBorder="1" applyAlignment="1">
      <alignment vertical="top"/>
    </xf>
    <xf numFmtId="0" fontId="6" fillId="0" borderId="37" xfId="0" applyFont="1" applyFill="1" applyBorder="1" applyAlignment="1">
      <alignment horizontal="distributed" vertical="center" wrapText="1" indent="1"/>
    </xf>
    <xf numFmtId="0" fontId="11" fillId="0" borderId="17" xfId="0" applyFont="1" applyFill="1" applyBorder="1" applyAlignment="1">
      <alignment horizontal="left" vertical="top" wrapText="1"/>
    </xf>
    <xf numFmtId="3" fontId="12" fillId="0" borderId="18" xfId="0" applyNumberFormat="1" applyFont="1" applyFill="1" applyBorder="1" applyAlignment="1">
      <alignment vertical="top" wrapText="1"/>
    </xf>
    <xf numFmtId="3" fontId="12" fillId="0" borderId="27" xfId="0" applyNumberFormat="1" applyFont="1" applyFill="1" applyBorder="1" applyAlignment="1">
      <alignment vertical="top" wrapText="1"/>
    </xf>
    <xf numFmtId="3" fontId="12" fillId="0" borderId="0" xfId="0" applyNumberFormat="1" applyFont="1" applyFill="1" applyBorder="1" applyAlignment="1">
      <alignment vertical="top" wrapText="1"/>
    </xf>
    <xf numFmtId="0" fontId="21" fillId="0" borderId="22" xfId="0" applyFont="1" applyFill="1" applyBorder="1" applyAlignment="1">
      <alignment vertical="top" wrapText="1"/>
    </xf>
    <xf numFmtId="0" fontId="10" fillId="0" borderId="17" xfId="0" applyFont="1" applyFill="1" applyBorder="1" applyAlignment="1">
      <alignment horizontal="left" vertical="top" wrapText="1"/>
    </xf>
    <xf numFmtId="0" fontId="6" fillId="0" borderId="27" xfId="0" applyFont="1" applyFill="1" applyBorder="1" applyAlignment="1">
      <alignment horizontal="right" vertical="top" wrapText="1"/>
    </xf>
    <xf numFmtId="0" fontId="6" fillId="0" borderId="0" xfId="0" applyFont="1" applyFill="1" applyBorder="1" applyAlignment="1">
      <alignment horizontal="right" vertical="top" wrapText="1"/>
    </xf>
    <xf numFmtId="3" fontId="6" fillId="0" borderId="18" xfId="0" applyNumberFormat="1" applyFont="1" applyFill="1" applyBorder="1" applyAlignment="1">
      <alignment vertical="top" wrapText="1"/>
    </xf>
    <xf numFmtId="0" fontId="6" fillId="0" borderId="27" xfId="0" applyFont="1" applyFill="1" applyBorder="1" applyAlignment="1">
      <alignment horizontal="left" vertical="top" wrapText="1"/>
    </xf>
    <xf numFmtId="3" fontId="6" fillId="0" borderId="0" xfId="0" applyNumberFormat="1" applyFont="1" applyFill="1" applyBorder="1" applyAlignment="1">
      <alignment vertical="top" wrapText="1"/>
    </xf>
    <xf numFmtId="3" fontId="6" fillId="0" borderId="0" xfId="0" applyNumberFormat="1" applyFont="1" applyFill="1" applyBorder="1" applyAlignment="1">
      <alignment horizontal="right" vertical="top" wrapText="1"/>
    </xf>
    <xf numFmtId="3" fontId="6" fillId="0" borderId="27" xfId="0" applyNumberFormat="1" applyFont="1" applyFill="1" applyBorder="1" applyAlignment="1">
      <alignment horizontal="right" vertical="top" wrapText="1"/>
    </xf>
    <xf numFmtId="0" fontId="6" fillId="0" borderId="22" xfId="0" applyFont="1" applyFill="1" applyBorder="1" applyAlignment="1">
      <alignment horizontal="left" vertical="top" wrapText="1"/>
    </xf>
    <xf numFmtId="3" fontId="12" fillId="0" borderId="27" xfId="0" applyNumberFormat="1" applyFont="1" applyFill="1" applyBorder="1" applyAlignment="1">
      <alignment horizontal="right" vertical="top" wrapText="1"/>
    </xf>
    <xf numFmtId="3" fontId="12" fillId="0" borderId="0" xfId="0" applyNumberFormat="1" applyFont="1" applyFill="1" applyBorder="1" applyAlignment="1">
      <alignment horizontal="right" vertical="top" wrapText="1"/>
    </xf>
    <xf numFmtId="0" fontId="6" fillId="0" borderId="22" xfId="0" applyFont="1" applyFill="1" applyBorder="1" applyAlignment="1">
      <alignment horizontal="justify" vertical="top" wrapText="1"/>
    </xf>
    <xf numFmtId="41" fontId="12" fillId="0" borderId="18" xfId="0" applyNumberFormat="1" applyFont="1" applyFill="1" applyBorder="1" applyAlignment="1">
      <alignment horizontal="right" vertical="top" wrapText="1"/>
    </xf>
    <xf numFmtId="41" fontId="12" fillId="0" borderId="27" xfId="0" applyNumberFormat="1" applyFont="1" applyFill="1" applyBorder="1" applyAlignment="1">
      <alignment horizontal="right" vertical="top" wrapText="1"/>
    </xf>
    <xf numFmtId="41" fontId="12" fillId="0" borderId="0" xfId="0" applyNumberFormat="1" applyFont="1" applyFill="1" applyBorder="1" applyAlignment="1">
      <alignment horizontal="right" vertical="top" wrapText="1"/>
    </xf>
    <xf numFmtId="41" fontId="6" fillId="0" borderId="27" xfId="0" applyNumberFormat="1" applyFont="1" applyFill="1" applyBorder="1" applyAlignment="1">
      <alignment horizontal="right" vertical="top" wrapText="1"/>
    </xf>
    <xf numFmtId="41" fontId="6" fillId="0" borderId="0" xfId="0" applyNumberFormat="1" applyFont="1" applyFill="1" applyBorder="1" applyAlignment="1">
      <alignment horizontal="right" vertical="top" wrapText="1"/>
    </xf>
    <xf numFmtId="0" fontId="21" fillId="0" borderId="22" xfId="0" applyFont="1" applyFill="1" applyBorder="1" applyAlignment="1">
      <alignment horizontal="center" vertical="top" wrapText="1"/>
    </xf>
    <xf numFmtId="179" fontId="12" fillId="0" borderId="27" xfId="0" applyNumberFormat="1" applyFont="1" applyFill="1" applyBorder="1" applyAlignment="1">
      <alignment horizontal="right" vertical="top" wrapText="1"/>
    </xf>
    <xf numFmtId="179" fontId="12" fillId="0" borderId="0" xfId="0" applyNumberFormat="1" applyFont="1" applyFill="1" applyBorder="1" applyAlignment="1">
      <alignment horizontal="right" vertical="top" wrapText="1"/>
    </xf>
    <xf numFmtId="0" fontId="21" fillId="0" borderId="22" xfId="0" applyFont="1" applyFill="1" applyBorder="1" applyAlignment="1">
      <alignment horizontal="justify" vertical="top" wrapText="1"/>
    </xf>
    <xf numFmtId="0" fontId="11" fillId="0" borderId="21" xfId="0" applyFont="1" applyFill="1" applyBorder="1" applyAlignment="1">
      <alignment horizontal="left" vertical="top" wrapText="1"/>
    </xf>
    <xf numFmtId="179" fontId="12" fillId="0" borderId="12" xfId="0" applyNumberFormat="1" applyFont="1" applyFill="1" applyBorder="1" applyAlignment="1">
      <alignment horizontal="right" vertical="top" wrapText="1"/>
    </xf>
    <xf numFmtId="179" fontId="12" fillId="0" borderId="32" xfId="0" applyNumberFormat="1" applyFont="1" applyFill="1" applyBorder="1" applyAlignment="1">
      <alignment horizontal="right" vertical="top" wrapText="1"/>
    </xf>
    <xf numFmtId="179" fontId="12" fillId="0" borderId="36" xfId="0" applyNumberFormat="1" applyFont="1" applyFill="1" applyBorder="1" applyAlignment="1">
      <alignment horizontal="right" vertical="top" wrapText="1"/>
    </xf>
    <xf numFmtId="0" fontId="21" fillId="0" borderId="23" xfId="0" applyFont="1" applyFill="1" applyBorder="1" applyAlignment="1">
      <alignment horizontal="justify" vertical="top" wrapText="1"/>
    </xf>
    <xf numFmtId="0" fontId="3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10" fillId="0" borderId="33" xfId="0" applyFont="1" applyBorder="1" applyAlignment="1">
      <alignment horizontal="distributed" vertical="distributed" wrapText="1" indent="1"/>
    </xf>
    <xf numFmtId="0" fontId="10" fillId="0" borderId="34" xfId="0" applyFont="1" applyBorder="1" applyAlignment="1">
      <alignment horizontal="distributed" vertical="center" wrapText="1" indent="1"/>
    </xf>
    <xf numFmtId="0" fontId="10" fillId="0" borderId="38" xfId="0" applyFont="1" applyBorder="1" applyAlignment="1">
      <alignment horizontal="distributed" vertical="center" wrapText="1" indent="1"/>
    </xf>
    <xf numFmtId="3" fontId="6" fillId="0" borderId="18" xfId="0" applyNumberFormat="1" applyFont="1" applyBorder="1" applyAlignment="1">
      <alignment horizontal="right" vertical="center" wrapText="1"/>
    </xf>
    <xf numFmtId="3" fontId="6" fillId="0" borderId="18" xfId="0" applyNumberFormat="1" applyFont="1" applyBorder="1" applyAlignment="1">
      <alignment horizontal="right" vertical="top" wrapText="1"/>
    </xf>
    <xf numFmtId="0" fontId="10" fillId="0" borderId="17" xfId="0" applyFont="1" applyBorder="1" applyAlignment="1">
      <alignment horizontal="justify" vertical="top" wrapText="1"/>
    </xf>
    <xf numFmtId="0" fontId="10" fillId="0" borderId="11" xfId="0" applyFont="1" applyBorder="1" applyAlignment="1">
      <alignment horizontal="justify" vertical="top" wrapText="1"/>
    </xf>
    <xf numFmtId="0" fontId="6" fillId="0" borderId="11" xfId="0" applyFont="1" applyBorder="1" applyAlignment="1">
      <alignment horizontal="justify" vertical="top" wrapText="1"/>
    </xf>
    <xf numFmtId="0" fontId="6" fillId="0" borderId="17" xfId="0" applyFont="1" applyBorder="1" applyAlignment="1">
      <alignment horizontal="justify" vertical="center" wrapText="1"/>
    </xf>
    <xf numFmtId="0" fontId="12" fillId="0" borderId="17" xfId="0" applyFont="1" applyBorder="1" applyAlignment="1">
      <alignment horizontal="justify" vertical="center" wrapText="1"/>
    </xf>
    <xf numFmtId="0" fontId="29" fillId="0" borderId="11" xfId="0" applyFont="1" applyBorder="1" applyAlignment="1">
      <alignment horizontal="center" vertical="top" wrapText="1"/>
    </xf>
    <xf numFmtId="0" fontId="12" fillId="0" borderId="21" xfId="0" applyFont="1" applyBorder="1" applyAlignment="1">
      <alignment horizontal="justify" vertical="center" wrapText="1"/>
    </xf>
    <xf numFmtId="179" fontId="12" fillId="0" borderId="12" xfId="0" applyNumberFormat="1" applyFont="1" applyBorder="1" applyAlignment="1">
      <alignment horizontal="right" vertical="center" wrapText="1"/>
    </xf>
    <xf numFmtId="0" fontId="19" fillId="0" borderId="35" xfId="0" applyFont="1" applyFill="1" applyBorder="1" applyAlignment="1">
      <alignment horizontal="center" vertical="center" wrapText="1"/>
    </xf>
    <xf numFmtId="0" fontId="19" fillId="0" borderId="28" xfId="0" applyFont="1" applyFill="1" applyBorder="1" applyAlignment="1">
      <alignment horizontal="center" vertical="center" wrapText="1"/>
    </xf>
    <xf numFmtId="180" fontId="6" fillId="0" borderId="0" xfId="0" applyNumberFormat="1" applyFont="1" applyFill="1">
      <alignment vertical="center"/>
    </xf>
    <xf numFmtId="0" fontId="26" fillId="0" borderId="0" xfId="0" applyFont="1" applyFill="1">
      <alignment vertical="center"/>
    </xf>
    <xf numFmtId="0" fontId="34" fillId="0" borderId="0" xfId="20" applyFont="1" applyAlignment="1">
      <alignment vertical="top"/>
    </xf>
    <xf numFmtId="0" fontId="21" fillId="0" borderId="15" xfId="20" applyFont="1" applyBorder="1" applyAlignment="1">
      <alignment vertical="top"/>
    </xf>
    <xf numFmtId="0" fontId="21" fillId="0" borderId="25" xfId="20" applyFont="1" applyBorder="1" applyAlignment="1">
      <alignment vertical="top"/>
    </xf>
    <xf numFmtId="179" fontId="21" fillId="0" borderId="16" xfId="20" applyNumberFormat="1" applyFont="1" applyBorder="1" applyAlignment="1">
      <alignment vertical="top"/>
    </xf>
    <xf numFmtId="0" fontId="10" fillId="0" borderId="14" xfId="0" applyFont="1" applyBorder="1" applyAlignment="1">
      <alignment horizontal="distributed" vertical="center" wrapText="1" indent="1"/>
    </xf>
    <xf numFmtId="0" fontId="10" fillId="0" borderId="15" xfId="0" applyFont="1" applyBorder="1" applyAlignment="1">
      <alignment horizontal="distributed" vertical="center" wrapText="1" indent="1"/>
    </xf>
    <xf numFmtId="0" fontId="6" fillId="0" borderId="15" xfId="0" applyFont="1" applyBorder="1" applyAlignment="1">
      <alignment horizontal="distributed" vertical="center" wrapText="1" indent="1"/>
    </xf>
    <xf numFmtId="0" fontId="6" fillId="0" borderId="16" xfId="0" applyFont="1" applyBorder="1" applyAlignment="1">
      <alignment horizontal="distributed" vertical="center" wrapText="1" indent="1"/>
    </xf>
    <xf numFmtId="0" fontId="6" fillId="0" borderId="27" xfId="0" applyFont="1" applyBorder="1" applyAlignment="1">
      <alignment horizontal="left" vertical="top" wrapText="1"/>
    </xf>
    <xf numFmtId="0" fontId="10" fillId="0" borderId="0" xfId="0" applyFont="1" applyFill="1" applyBorder="1" applyAlignment="1">
      <alignment horizontal="justify" vertical="top" wrapText="1"/>
    </xf>
    <xf numFmtId="0" fontId="19" fillId="0" borderId="14" xfId="0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 wrapText="1"/>
    </xf>
    <xf numFmtId="180" fontId="19" fillId="0" borderId="15" xfId="0" applyNumberFormat="1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right" vertical="top" wrapText="1"/>
    </xf>
    <xf numFmtId="0" fontId="6" fillId="0" borderId="18" xfId="0" applyFont="1" applyBorder="1" applyAlignment="1">
      <alignment horizontal="right" vertical="top" wrapText="1"/>
    </xf>
    <xf numFmtId="0" fontId="10" fillId="0" borderId="18" xfId="0" applyFont="1" applyBorder="1" applyAlignment="1">
      <alignment horizontal="justify" vertical="top" wrapText="1"/>
    </xf>
    <xf numFmtId="0" fontId="10" fillId="0" borderId="18" xfId="0" applyFont="1" applyBorder="1" applyAlignment="1">
      <alignment horizontal="left" vertical="top" wrapText="1"/>
    </xf>
    <xf numFmtId="41" fontId="12" fillId="0" borderId="17" xfId="0" applyNumberFormat="1" applyFont="1" applyBorder="1" applyAlignment="1">
      <alignment horizontal="right" vertical="top" wrapText="1"/>
    </xf>
    <xf numFmtId="41" fontId="12" fillId="0" borderId="18" xfId="0" applyNumberFormat="1" applyFont="1" applyBorder="1" applyAlignment="1">
      <alignment horizontal="right" vertical="top" wrapText="1"/>
    </xf>
    <xf numFmtId="178" fontId="12" fillId="0" borderId="11" xfId="21" applyNumberFormat="1" applyFont="1" applyBorder="1" applyAlignment="1">
      <alignment horizontal="right" vertical="top" wrapText="1"/>
    </xf>
    <xf numFmtId="41" fontId="6" fillId="0" borderId="17" xfId="0" applyNumberFormat="1" applyFont="1" applyBorder="1" applyAlignment="1">
      <alignment horizontal="right" vertical="top" wrapText="1"/>
    </xf>
    <xf numFmtId="41" fontId="6" fillId="0" borderId="18" xfId="0" applyNumberFormat="1" applyFont="1" applyBorder="1" applyAlignment="1">
      <alignment horizontal="right" vertical="top" wrapText="1"/>
    </xf>
    <xf numFmtId="178" fontId="6" fillId="0" borderId="11" xfId="21" applyNumberFormat="1" applyFont="1" applyBorder="1" applyAlignment="1">
      <alignment horizontal="right" vertical="top" wrapText="1"/>
    </xf>
    <xf numFmtId="41" fontId="12" fillId="0" borderId="11" xfId="0" applyNumberFormat="1" applyFont="1" applyBorder="1" applyAlignment="1">
      <alignment horizontal="right" vertical="top" wrapText="1"/>
    </xf>
    <xf numFmtId="41" fontId="6" fillId="0" borderId="21" xfId="0" applyNumberFormat="1" applyFont="1" applyBorder="1" applyAlignment="1">
      <alignment horizontal="right" vertical="top" wrapText="1"/>
    </xf>
    <xf numFmtId="178" fontId="6" fillId="0" borderId="13" xfId="21" applyNumberFormat="1" applyFont="1" applyBorder="1" applyAlignment="1">
      <alignment horizontal="right" vertical="top" wrapText="1"/>
    </xf>
    <xf numFmtId="179" fontId="12" fillId="0" borderId="17" xfId="0" applyNumberFormat="1" applyFont="1" applyFill="1" applyBorder="1" applyAlignment="1">
      <alignment horizontal="right" vertical="top" wrapText="1"/>
    </xf>
    <xf numFmtId="3" fontId="12" fillId="0" borderId="11" xfId="0" applyNumberFormat="1" applyFont="1" applyFill="1" applyBorder="1" applyAlignment="1">
      <alignment vertical="top"/>
    </xf>
    <xf numFmtId="3" fontId="12" fillId="0" borderId="11" xfId="0" applyNumberFormat="1" applyFont="1" applyFill="1" applyBorder="1" applyAlignment="1">
      <alignment horizontal="right" vertical="top" wrapText="1"/>
    </xf>
    <xf numFmtId="0" fontId="6" fillId="0" borderId="0" xfId="0" applyFont="1" applyFill="1" applyBorder="1" applyAlignment="1">
      <alignment horizontal="center" vertical="top"/>
    </xf>
    <xf numFmtId="0" fontId="6" fillId="0" borderId="0" xfId="0" applyFont="1" applyFill="1" applyAlignment="1">
      <alignment horizontal="center" vertical="top"/>
    </xf>
    <xf numFmtId="179" fontId="6" fillId="0" borderId="17" xfId="0" applyNumberFormat="1" applyFont="1" applyFill="1" applyBorder="1" applyAlignment="1">
      <alignment horizontal="right" vertical="top" wrapText="1"/>
    </xf>
    <xf numFmtId="0" fontId="10" fillId="0" borderId="18" xfId="0" applyFont="1" applyFill="1" applyBorder="1" applyAlignment="1">
      <alignment horizontal="left" vertical="top" wrapText="1"/>
    </xf>
    <xf numFmtId="3" fontId="6" fillId="0" borderId="11" xfId="0" applyNumberFormat="1" applyFont="1" applyFill="1" applyBorder="1" applyAlignment="1">
      <alignment horizontal="right" vertical="top" wrapText="1"/>
    </xf>
    <xf numFmtId="41" fontId="6" fillId="0" borderId="18" xfId="0" applyNumberFormat="1" applyFont="1" applyFill="1" applyBorder="1" applyAlignment="1">
      <alignment horizontal="right" vertical="top" wrapText="1"/>
    </xf>
    <xf numFmtId="41" fontId="12" fillId="0" borderId="17" xfId="0" applyNumberFormat="1" applyFont="1" applyFill="1" applyBorder="1" applyAlignment="1">
      <alignment horizontal="right" vertical="top" wrapText="1"/>
    </xf>
    <xf numFmtId="41" fontId="6" fillId="0" borderId="17" xfId="0" applyNumberFormat="1" applyFont="1" applyFill="1" applyBorder="1" applyAlignment="1">
      <alignment horizontal="right" vertical="top" wrapText="1"/>
    </xf>
    <xf numFmtId="0" fontId="6" fillId="0" borderId="17" xfId="0" applyFont="1" applyFill="1" applyBorder="1" applyAlignment="1">
      <alignment horizontal="justify" vertical="top" wrapText="1"/>
    </xf>
    <xf numFmtId="0" fontId="10" fillId="0" borderId="12" xfId="0" applyFont="1" applyFill="1" applyBorder="1" applyAlignment="1">
      <alignment horizontal="left" vertical="top" wrapText="1"/>
    </xf>
    <xf numFmtId="41" fontId="6" fillId="0" borderId="21" xfId="0" applyNumberFormat="1" applyFont="1" applyFill="1" applyBorder="1" applyAlignment="1">
      <alignment horizontal="right" vertical="top" wrapText="1"/>
    </xf>
    <xf numFmtId="41" fontId="6" fillId="0" borderId="12" xfId="0" applyNumberFormat="1" applyFont="1" applyFill="1" applyBorder="1" applyAlignment="1">
      <alignment horizontal="right" vertical="top" wrapText="1"/>
    </xf>
    <xf numFmtId="0" fontId="6" fillId="0" borderId="32" xfId="0" applyFont="1" applyBorder="1" applyAlignment="1">
      <alignment horizontal="left" vertical="top" wrapText="1"/>
    </xf>
    <xf numFmtId="0" fontId="6" fillId="0" borderId="23" xfId="0" applyFont="1" applyBorder="1" applyAlignment="1">
      <alignment horizontal="left" vertical="top" wrapText="1"/>
    </xf>
    <xf numFmtId="0" fontId="10" fillId="0" borderId="14" xfId="0" applyFont="1" applyBorder="1" applyAlignment="1">
      <alignment horizontal="distributed" vertical="distributed" wrapText="1" indent="1"/>
    </xf>
    <xf numFmtId="0" fontId="10" fillId="0" borderId="16" xfId="0" applyFont="1" applyBorder="1" applyAlignment="1">
      <alignment horizontal="distributed" vertical="center" wrapText="1" indent="1"/>
    </xf>
    <xf numFmtId="0" fontId="19" fillId="0" borderId="16" xfId="0" applyFont="1" applyFill="1" applyBorder="1" applyAlignment="1">
      <alignment horizontal="distributed" vertical="center" wrapText="1"/>
    </xf>
    <xf numFmtId="0" fontId="10" fillId="0" borderId="15" xfId="0" applyFont="1" applyFill="1" applyBorder="1" applyAlignment="1">
      <alignment horizontal="distributed" vertical="center" wrapText="1" indent="1"/>
    </xf>
    <xf numFmtId="0" fontId="19" fillId="0" borderId="25" xfId="0" applyFont="1" applyFill="1" applyBorder="1" applyAlignment="1">
      <alignment horizontal="distributed" vertical="center" wrapText="1"/>
    </xf>
    <xf numFmtId="0" fontId="10" fillId="0" borderId="14" xfId="0" applyFont="1" applyFill="1" applyBorder="1" applyAlignment="1">
      <alignment horizontal="distributed" vertical="center" wrapText="1" indent="1"/>
    </xf>
    <xf numFmtId="3" fontId="33" fillId="0" borderId="17" xfId="0" applyNumberFormat="1" applyFont="1" applyFill="1" applyBorder="1" applyAlignment="1">
      <alignment horizontal="right" vertical="top" wrapText="1"/>
    </xf>
    <xf numFmtId="3" fontId="33" fillId="0" borderId="18" xfId="0" applyNumberFormat="1" applyFont="1" applyFill="1" applyBorder="1" applyAlignment="1">
      <alignment horizontal="right" vertical="top" wrapText="1"/>
    </xf>
    <xf numFmtId="0" fontId="22" fillId="0" borderId="18" xfId="0" applyFont="1" applyFill="1" applyBorder="1" applyAlignment="1">
      <alignment horizontal="left" vertical="top" wrapText="1"/>
    </xf>
    <xf numFmtId="41" fontId="33" fillId="0" borderId="18" xfId="0" applyNumberFormat="1" applyFont="1" applyFill="1" applyBorder="1" applyAlignment="1">
      <alignment horizontal="right" vertical="top" wrapText="1"/>
    </xf>
    <xf numFmtId="41" fontId="33" fillId="0" borderId="11" xfId="0" applyNumberFormat="1" applyFont="1" applyFill="1" applyBorder="1" applyAlignment="1">
      <alignment horizontal="right" vertical="top" wrapText="1"/>
    </xf>
    <xf numFmtId="0" fontId="33" fillId="0" borderId="0" xfId="0" applyFont="1" applyFill="1" applyAlignment="1">
      <alignment vertical="top"/>
    </xf>
    <xf numFmtId="3" fontId="21" fillId="0" borderId="17" xfId="0" applyNumberFormat="1" applyFont="1" applyFill="1" applyBorder="1" applyAlignment="1">
      <alignment horizontal="right" vertical="top" wrapText="1"/>
    </xf>
    <xf numFmtId="3" fontId="21" fillId="0" borderId="18" xfId="0" applyNumberFormat="1" applyFont="1" applyFill="1" applyBorder="1" applyAlignment="1">
      <alignment horizontal="right" vertical="top" wrapText="1"/>
    </xf>
    <xf numFmtId="0" fontId="19" fillId="0" borderId="18" xfId="0" applyFont="1" applyFill="1" applyBorder="1" applyAlignment="1">
      <alignment horizontal="left" vertical="top" wrapText="1"/>
    </xf>
    <xf numFmtId="179" fontId="21" fillId="0" borderId="18" xfId="0" applyNumberFormat="1" applyFont="1" applyFill="1" applyBorder="1" applyAlignment="1">
      <alignment vertical="top" wrapText="1"/>
    </xf>
    <xf numFmtId="41" fontId="21" fillId="0" borderId="18" xfId="0" applyNumberFormat="1" applyFont="1" applyFill="1" applyBorder="1" applyAlignment="1">
      <alignment horizontal="right" vertical="top" wrapText="1"/>
    </xf>
    <xf numFmtId="41" fontId="21" fillId="0" borderId="11" xfId="0" applyNumberFormat="1" applyFont="1" applyFill="1" applyBorder="1" applyAlignment="1">
      <alignment horizontal="right" vertical="top" wrapText="1"/>
    </xf>
    <xf numFmtId="0" fontId="21" fillId="0" borderId="0" xfId="0" applyFont="1" applyFill="1" applyAlignment="1">
      <alignment vertical="top"/>
    </xf>
    <xf numFmtId="41" fontId="21" fillId="0" borderId="17" xfId="0" applyNumberFormat="1" applyFont="1" applyFill="1" applyBorder="1" applyAlignment="1">
      <alignment horizontal="right" vertical="top" wrapText="1"/>
    </xf>
    <xf numFmtId="3" fontId="33" fillId="0" borderId="11" xfId="0" applyNumberFormat="1" applyFont="1" applyFill="1" applyBorder="1" applyAlignment="1">
      <alignment horizontal="right" vertical="top" wrapText="1"/>
    </xf>
    <xf numFmtId="178" fontId="21" fillId="0" borderId="11" xfId="21" applyNumberFormat="1" applyFont="1" applyFill="1" applyBorder="1" applyAlignment="1">
      <alignment horizontal="right" vertical="top" wrapText="1"/>
    </xf>
    <xf numFmtId="0" fontId="10" fillId="0" borderId="18" xfId="0" applyFont="1" applyFill="1" applyBorder="1" applyAlignment="1">
      <alignment vertical="top" wrapText="1"/>
    </xf>
    <xf numFmtId="0" fontId="6" fillId="0" borderId="21" xfId="0" applyFont="1" applyFill="1" applyBorder="1" applyAlignment="1">
      <alignment horizontal="justify" vertical="top" wrapText="1"/>
    </xf>
    <xf numFmtId="3" fontId="12" fillId="0" borderId="18" xfId="0" applyNumberFormat="1" applyFont="1" applyBorder="1" applyAlignment="1">
      <alignment vertical="top" wrapText="1"/>
    </xf>
    <xf numFmtId="3" fontId="12" fillId="0" borderId="18" xfId="0" applyNumberFormat="1" applyFont="1" applyBorder="1" applyAlignment="1">
      <alignment horizontal="right" vertical="top" wrapText="1"/>
    </xf>
    <xf numFmtId="3" fontId="33" fillId="0" borderId="21" xfId="0" applyNumberFormat="1" applyFont="1" applyFill="1" applyBorder="1" applyAlignment="1">
      <alignment horizontal="right" vertical="top" wrapText="1"/>
    </xf>
    <xf numFmtId="3" fontId="33" fillId="0" borderId="12" xfId="0" applyNumberFormat="1" applyFont="1" applyFill="1" applyBorder="1" applyAlignment="1">
      <alignment horizontal="right" vertical="top" wrapText="1"/>
    </xf>
    <xf numFmtId="3" fontId="33" fillId="0" borderId="13" xfId="0" applyNumberFormat="1" applyFont="1" applyFill="1" applyBorder="1" applyAlignment="1">
      <alignment horizontal="right" vertical="top" wrapText="1"/>
    </xf>
    <xf numFmtId="0" fontId="16" fillId="0" borderId="0" xfId="0" applyFont="1" applyFill="1" applyAlignment="1">
      <alignment vertical="center"/>
    </xf>
    <xf numFmtId="0" fontId="6" fillId="0" borderId="17" xfId="0" applyFont="1" applyFill="1" applyBorder="1" applyAlignment="1">
      <alignment horizontal="left" vertical="top"/>
    </xf>
    <xf numFmtId="0" fontId="10" fillId="0" borderId="17" xfId="0" applyFont="1" applyFill="1" applyBorder="1" applyAlignment="1">
      <alignment horizontal="left" vertical="top"/>
    </xf>
    <xf numFmtId="10" fontId="6" fillId="0" borderId="18" xfId="0" applyNumberFormat="1" applyFont="1" applyFill="1" applyBorder="1" applyAlignment="1">
      <alignment horizontal="right" vertical="top" wrapText="1"/>
    </xf>
    <xf numFmtId="179" fontId="6" fillId="0" borderId="12" xfId="0" applyNumberFormat="1" applyFont="1" applyFill="1" applyBorder="1" applyAlignment="1">
      <alignment vertical="top"/>
    </xf>
    <xf numFmtId="41" fontId="6" fillId="0" borderId="11" xfId="0" applyNumberFormat="1" applyFont="1" applyFill="1" applyBorder="1" applyAlignment="1">
      <alignment horizontal="right" vertical="top" wrapText="1"/>
    </xf>
    <xf numFmtId="179" fontId="12" fillId="0" borderId="27" xfId="0" applyNumberFormat="1" applyFont="1" applyBorder="1" applyAlignment="1">
      <alignment vertical="top"/>
    </xf>
    <xf numFmtId="179" fontId="12" fillId="0" borderId="18" xfId="0" applyNumberFormat="1" applyFont="1" applyBorder="1" applyAlignment="1">
      <alignment horizontal="right" vertical="top"/>
    </xf>
    <xf numFmtId="179" fontId="6" fillId="0" borderId="27" xfId="0" applyNumberFormat="1" applyFont="1" applyBorder="1" applyAlignment="1">
      <alignment vertical="top"/>
    </xf>
    <xf numFmtId="179" fontId="6" fillId="0" borderId="18" xfId="0" applyNumberFormat="1" applyFont="1" applyBorder="1" applyAlignment="1">
      <alignment horizontal="right" vertical="top"/>
    </xf>
    <xf numFmtId="179" fontId="12" fillId="0" borderId="18" xfId="20" applyNumberFormat="1" applyFont="1" applyFill="1" applyBorder="1" applyAlignment="1">
      <alignment vertical="top"/>
    </xf>
    <xf numFmtId="179" fontId="6" fillId="0" borderId="18" xfId="20" applyNumberFormat="1" applyFont="1" applyFill="1" applyBorder="1" applyAlignment="1">
      <alignment vertical="top"/>
    </xf>
    <xf numFmtId="179" fontId="6" fillId="0" borderId="12" xfId="20" applyNumberFormat="1" applyFont="1" applyFill="1" applyBorder="1" applyAlignment="1">
      <alignment vertical="top"/>
    </xf>
    <xf numFmtId="179" fontId="6" fillId="0" borderId="18" xfId="20" applyNumberFormat="1" applyFont="1" applyBorder="1" applyAlignment="1">
      <alignment vertical="top"/>
    </xf>
    <xf numFmtId="179" fontId="12" fillId="0" borderId="18" xfId="20" applyNumberFormat="1" applyFont="1" applyBorder="1" applyAlignment="1">
      <alignment vertical="top"/>
    </xf>
    <xf numFmtId="179" fontId="6" fillId="0" borderId="27" xfId="0" applyNumberFormat="1" applyFont="1" applyFill="1" applyBorder="1" applyAlignment="1">
      <alignment vertical="top"/>
    </xf>
    <xf numFmtId="179" fontId="6" fillId="0" borderId="32" xfId="0" applyNumberFormat="1" applyFont="1" applyFill="1" applyBorder="1" applyAlignment="1">
      <alignment vertical="top"/>
    </xf>
    <xf numFmtId="179" fontId="12" fillId="0" borderId="12" xfId="20" applyNumberFormat="1" applyFont="1" applyFill="1" applyBorder="1" applyAlignment="1">
      <alignment vertical="top"/>
    </xf>
    <xf numFmtId="179" fontId="12" fillId="0" borderId="27" xfId="0" applyNumberFormat="1" applyFont="1" applyFill="1" applyBorder="1" applyAlignment="1">
      <alignment vertical="top"/>
    </xf>
    <xf numFmtId="179" fontId="12" fillId="0" borderId="12" xfId="20" applyNumberFormat="1" applyFont="1" applyBorder="1" applyAlignment="1">
      <alignment vertical="top"/>
    </xf>
    <xf numFmtId="0" fontId="6" fillId="0" borderId="0" xfId="20" applyFont="1" applyAlignment="1">
      <alignment vertical="top"/>
    </xf>
    <xf numFmtId="41" fontId="6" fillId="0" borderId="13" xfId="0" applyNumberFormat="1" applyFont="1" applyFill="1" applyBorder="1" applyAlignment="1">
      <alignment horizontal="right" vertical="top" wrapText="1"/>
    </xf>
    <xf numFmtId="0" fontId="12" fillId="0" borderId="11" xfId="0" applyFont="1" applyFill="1" applyBorder="1" applyAlignment="1">
      <alignment horizontal="left" vertical="top" wrapText="1"/>
    </xf>
    <xf numFmtId="0" fontId="12" fillId="0" borderId="10" xfId="0" applyFont="1" applyFill="1" applyBorder="1" applyAlignment="1">
      <alignment horizontal="left" vertical="top" wrapText="1"/>
    </xf>
    <xf numFmtId="0" fontId="14" fillId="0" borderId="14" xfId="0" applyFont="1" applyBorder="1" applyAlignment="1">
      <alignment horizontal="distributed" vertical="top"/>
    </xf>
    <xf numFmtId="0" fontId="14" fillId="0" borderId="16" xfId="0" applyFont="1" applyBorder="1" applyAlignment="1">
      <alignment horizontal="distributed" vertical="top"/>
    </xf>
    <xf numFmtId="0" fontId="6" fillId="0" borderId="13" xfId="0" applyFont="1" applyBorder="1" applyAlignment="1">
      <alignment horizontal="left" vertical="top" wrapText="1"/>
    </xf>
    <xf numFmtId="0" fontId="6" fillId="0" borderId="21" xfId="0" applyFont="1" applyBorder="1" applyAlignment="1">
      <alignment horizontal="left" vertical="top" wrapText="1"/>
    </xf>
    <xf numFmtId="10" fontId="12" fillId="0" borderId="18" xfId="0" applyNumberFormat="1" applyFont="1" applyFill="1" applyBorder="1" applyAlignment="1">
      <alignment horizontal="right" vertical="top" wrapText="1"/>
    </xf>
    <xf numFmtId="178" fontId="12" fillId="0" borderId="18" xfId="0" applyNumberFormat="1" applyFont="1" applyFill="1" applyBorder="1" applyAlignment="1">
      <alignment horizontal="right" vertical="top" wrapText="1"/>
    </xf>
    <xf numFmtId="177" fontId="12" fillId="0" borderId="18" xfId="0" applyNumberFormat="1" applyFont="1" applyFill="1" applyBorder="1" applyAlignment="1">
      <alignment horizontal="right" vertical="top"/>
    </xf>
    <xf numFmtId="10" fontId="12" fillId="0" borderId="18" xfId="0" applyNumberFormat="1" applyFont="1" applyFill="1" applyBorder="1" applyAlignment="1">
      <alignment horizontal="right" vertical="top"/>
    </xf>
    <xf numFmtId="179" fontId="12" fillId="0" borderId="11" xfId="0" applyNumberFormat="1" applyFont="1" applyBorder="1" applyAlignment="1">
      <alignment vertical="top"/>
    </xf>
    <xf numFmtId="179" fontId="6" fillId="0" borderId="12" xfId="0" applyNumberFormat="1" applyFont="1" applyBorder="1" applyAlignment="1">
      <alignment horizontal="right" vertical="top"/>
    </xf>
    <xf numFmtId="0" fontId="11" fillId="0" borderId="21" xfId="0" applyFont="1" applyFill="1" applyBorder="1" applyAlignment="1">
      <alignment horizontal="justify" vertical="top"/>
    </xf>
    <xf numFmtId="181" fontId="12" fillId="0" borderId="30" xfId="0" applyNumberFormat="1" applyFont="1" applyFill="1" applyBorder="1" applyAlignment="1">
      <alignment vertical="top"/>
    </xf>
    <xf numFmtId="0" fontId="12" fillId="0" borderId="30" xfId="0" applyFont="1" applyFill="1" applyBorder="1" applyAlignment="1">
      <alignment horizontal="justify" vertical="top"/>
    </xf>
    <xf numFmtId="0" fontId="12" fillId="0" borderId="30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182" fontId="10" fillId="0" borderId="22" xfId="0" applyNumberFormat="1" applyFont="1" applyFill="1" applyBorder="1" applyAlignment="1">
      <alignment vertical="top" wrapText="1"/>
    </xf>
    <xf numFmtId="182" fontId="10" fillId="0" borderId="23" xfId="0" applyNumberFormat="1" applyFont="1" applyFill="1" applyBorder="1" applyAlignment="1">
      <alignment vertical="top" wrapText="1"/>
    </xf>
    <xf numFmtId="0" fontId="13" fillId="0" borderId="0" xfId="0" applyFont="1" applyFill="1" applyBorder="1" applyAlignment="1">
      <alignment horizontal="left" vertical="top" wrapText="1"/>
    </xf>
    <xf numFmtId="0" fontId="12" fillId="0" borderId="0" xfId="0" applyFont="1" applyFill="1" applyAlignment="1">
      <alignment vertical="center"/>
    </xf>
    <xf numFmtId="0" fontId="11" fillId="0" borderId="17" xfId="20" applyFont="1" applyBorder="1" applyAlignment="1">
      <alignment vertical="top" wrapText="1"/>
    </xf>
    <xf numFmtId="0" fontId="10" fillId="0" borderId="17" xfId="20" applyFont="1" applyBorder="1" applyAlignment="1">
      <alignment vertical="top" wrapText="1"/>
    </xf>
    <xf numFmtId="179" fontId="6" fillId="0" borderId="11" xfId="20" applyNumberFormat="1" applyFont="1" applyBorder="1" applyAlignment="1">
      <alignment vertical="top"/>
    </xf>
    <xf numFmtId="0" fontId="6" fillId="0" borderId="17" xfId="20" applyFont="1" applyBorder="1" applyAlignment="1">
      <alignment vertical="top" wrapText="1"/>
    </xf>
    <xf numFmtId="0" fontId="6" fillId="0" borderId="11" xfId="20" applyNumberFormat="1" applyFont="1" applyBorder="1" applyAlignment="1">
      <alignment horizontal="justify" vertical="top" wrapText="1"/>
    </xf>
    <xf numFmtId="0" fontId="12" fillId="0" borderId="0" xfId="20" applyFont="1" applyAlignment="1">
      <alignment vertical="top"/>
    </xf>
    <xf numFmtId="0" fontId="10" fillId="0" borderId="21" xfId="20" applyFont="1" applyBorder="1" applyAlignment="1">
      <alignment vertical="top" wrapText="1"/>
    </xf>
    <xf numFmtId="0" fontId="10" fillId="0" borderId="11" xfId="20" applyNumberFormat="1" applyFont="1" applyFill="1" applyBorder="1" applyAlignment="1">
      <alignment horizontal="justify" vertical="top" wrapText="1"/>
    </xf>
    <xf numFmtId="0" fontId="10" fillId="0" borderId="11" xfId="20" applyNumberFormat="1" applyFont="1" applyBorder="1" applyAlignment="1">
      <alignment horizontal="left" vertical="top" wrapText="1"/>
    </xf>
    <xf numFmtId="0" fontId="6" fillId="0" borderId="11" xfId="20" applyNumberFormat="1" applyFont="1" applyBorder="1" applyAlignment="1">
      <alignment vertical="top" wrapText="1"/>
    </xf>
    <xf numFmtId="0" fontId="10" fillId="0" borderId="13" xfId="20" applyNumberFormat="1" applyFont="1" applyFill="1" applyBorder="1" applyAlignment="1">
      <alignment horizontal="justify" vertical="top" wrapText="1"/>
    </xf>
    <xf numFmtId="0" fontId="12" fillId="0" borderId="17" xfId="20" applyFont="1" applyBorder="1" applyAlignment="1">
      <alignment vertical="top" wrapText="1"/>
    </xf>
    <xf numFmtId="0" fontId="12" fillId="0" borderId="0" xfId="20" applyFont="1" applyBorder="1" applyAlignment="1">
      <alignment vertical="top"/>
    </xf>
    <xf numFmtId="0" fontId="6" fillId="0" borderId="0" xfId="20" applyFont="1" applyBorder="1" applyAlignment="1">
      <alignment vertical="top"/>
    </xf>
    <xf numFmtId="0" fontId="10" fillId="0" borderId="11" xfId="20" applyNumberFormat="1" applyFont="1" applyBorder="1" applyAlignment="1">
      <alignment vertical="top" wrapText="1"/>
    </xf>
    <xf numFmtId="0" fontId="6" fillId="0" borderId="11" xfId="20" applyFont="1" applyBorder="1" applyAlignment="1">
      <alignment vertical="top" wrapText="1"/>
    </xf>
    <xf numFmtId="0" fontId="10" fillId="0" borderId="13" xfId="20" applyNumberFormat="1" applyFont="1" applyBorder="1" applyAlignment="1">
      <alignment vertical="top" wrapText="1"/>
    </xf>
    <xf numFmtId="0" fontId="6" fillId="0" borderId="11" xfId="0" applyNumberFormat="1" applyFont="1" applyBorder="1" applyAlignment="1">
      <alignment horizontal="justify" vertical="top" wrapText="1"/>
    </xf>
    <xf numFmtId="0" fontId="6" fillId="0" borderId="17" xfId="0" applyFont="1" applyBorder="1" applyAlignment="1">
      <alignment vertical="top" wrapText="1"/>
    </xf>
    <xf numFmtId="0" fontId="10" fillId="0" borderId="11" xfId="0" applyNumberFormat="1" applyFont="1" applyBorder="1" applyAlignment="1">
      <alignment horizontal="justify" vertical="top" wrapText="1"/>
    </xf>
    <xf numFmtId="0" fontId="12" fillId="0" borderId="11" xfId="0" applyNumberFormat="1" applyFont="1" applyBorder="1" applyAlignment="1">
      <alignment horizontal="justify" vertical="top" wrapText="1"/>
    </xf>
    <xf numFmtId="0" fontId="10" fillId="0" borderId="19" xfId="20" applyFont="1" applyBorder="1" applyAlignment="1">
      <alignment horizontal="distributed" vertical="center" indent="2"/>
    </xf>
    <xf numFmtId="0" fontId="10" fillId="0" borderId="43" xfId="20" applyFont="1" applyBorder="1" applyAlignment="1">
      <alignment horizontal="center" vertical="center" wrapText="1"/>
    </xf>
    <xf numFmtId="0" fontId="10" fillId="0" borderId="43" xfId="20" applyFont="1" applyBorder="1" applyAlignment="1">
      <alignment horizontal="distributed" vertical="center"/>
    </xf>
    <xf numFmtId="0" fontId="10" fillId="0" borderId="20" xfId="20" applyFont="1" applyBorder="1" applyAlignment="1">
      <alignment horizontal="distributed" vertical="center" indent="1"/>
    </xf>
    <xf numFmtId="0" fontId="12" fillId="0" borderId="0" xfId="0" applyFont="1" applyAlignment="1">
      <alignment vertical="top"/>
    </xf>
    <xf numFmtId="0" fontId="10" fillId="0" borderId="21" xfId="0" applyFont="1" applyFill="1" applyBorder="1" applyAlignment="1">
      <alignment vertical="top" wrapText="1"/>
    </xf>
    <xf numFmtId="0" fontId="12" fillId="0" borderId="17" xfId="0" applyFont="1" applyFill="1" applyBorder="1" applyAlignment="1">
      <alignment vertical="top" wrapText="1"/>
    </xf>
    <xf numFmtId="0" fontId="19" fillId="0" borderId="17" xfId="0" applyFont="1" applyFill="1" applyBorder="1" applyAlignment="1">
      <alignment horizontal="left" vertical="top" wrapText="1"/>
    </xf>
    <xf numFmtId="0" fontId="19" fillId="0" borderId="17" xfId="0" applyNumberFormat="1" applyFont="1" applyFill="1" applyBorder="1" applyAlignment="1">
      <alignment vertical="top" wrapText="1"/>
    </xf>
    <xf numFmtId="0" fontId="21" fillId="0" borderId="11" xfId="0" applyNumberFormat="1" applyFont="1" applyFill="1" applyBorder="1" applyAlignment="1">
      <alignment horizontal="justify" vertical="top" wrapText="1"/>
    </xf>
    <xf numFmtId="0" fontId="19" fillId="0" borderId="11" xfId="0" applyNumberFormat="1" applyFont="1" applyFill="1" applyBorder="1" applyAlignment="1">
      <alignment horizontal="justify" vertical="top" wrapText="1"/>
    </xf>
    <xf numFmtId="0" fontId="19" fillId="0" borderId="13" xfId="0" applyNumberFormat="1" applyFont="1" applyFill="1" applyBorder="1" applyAlignment="1">
      <alignment horizontal="justify" vertical="top" wrapText="1"/>
    </xf>
    <xf numFmtId="0" fontId="21" fillId="0" borderId="13" xfId="0" applyNumberFormat="1" applyFont="1" applyFill="1" applyBorder="1" applyAlignment="1">
      <alignment horizontal="justify" vertical="top" wrapText="1"/>
    </xf>
    <xf numFmtId="0" fontId="33" fillId="0" borderId="11" xfId="0" applyNumberFormat="1" applyFont="1" applyFill="1" applyBorder="1" applyAlignment="1">
      <alignment horizontal="justify" vertical="top" wrapText="1"/>
    </xf>
    <xf numFmtId="182" fontId="12" fillId="0" borderId="0" xfId="0" applyNumberFormat="1" applyFont="1" applyFill="1" applyBorder="1" applyAlignment="1">
      <alignment vertical="top" wrapText="1"/>
    </xf>
    <xf numFmtId="49" fontId="18" fillId="0" borderId="0" xfId="0" applyNumberFormat="1" applyFont="1" applyBorder="1" applyAlignment="1">
      <alignment vertical="top" wrapText="1"/>
    </xf>
    <xf numFmtId="49" fontId="18" fillId="0" borderId="36" xfId="0" applyNumberFormat="1" applyFont="1" applyBorder="1" applyAlignment="1">
      <alignment vertical="top" wrapText="1"/>
    </xf>
    <xf numFmtId="0" fontId="11" fillId="0" borderId="17" xfId="20" applyFont="1" applyBorder="1" applyAlignment="1">
      <alignment horizontal="left" vertical="top" wrapText="1"/>
    </xf>
    <xf numFmtId="0" fontId="6" fillId="0" borderId="0" xfId="0" applyFont="1" applyBorder="1">
      <alignment vertical="center"/>
    </xf>
    <xf numFmtId="0" fontId="16" fillId="0" borderId="0" xfId="0" applyFont="1" applyBorder="1">
      <alignment vertical="center"/>
    </xf>
    <xf numFmtId="0" fontId="6" fillId="0" borderId="0" xfId="0" applyFont="1" applyBorder="1" applyAlignment="1">
      <alignment vertical="top"/>
    </xf>
    <xf numFmtId="0" fontId="14" fillId="0" borderId="0" xfId="0" applyFont="1" applyBorder="1" applyAlignment="1">
      <alignment horizontal="distributed" vertical="center" indent="2"/>
    </xf>
    <xf numFmtId="0" fontId="6" fillId="0" borderId="0" xfId="0" applyFont="1" applyBorder="1" applyAlignment="1">
      <alignment horizontal="center" vertical="top"/>
    </xf>
    <xf numFmtId="0" fontId="10" fillId="0" borderId="0" xfId="0" applyFont="1" applyFill="1" applyBorder="1" applyAlignment="1">
      <alignment horizontal="left" vertical="top" wrapText="1"/>
    </xf>
    <xf numFmtId="49" fontId="6" fillId="0" borderId="0" xfId="0" applyNumberFormat="1" applyFont="1" applyBorder="1" applyAlignment="1">
      <alignment horizontal="left" vertical="top"/>
    </xf>
    <xf numFmtId="0" fontId="10" fillId="0" borderId="0" xfId="0" applyFont="1" applyBorder="1" applyAlignment="1">
      <alignment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/>
    </xf>
    <xf numFmtId="0" fontId="16" fillId="0" borderId="17" xfId="0" applyFont="1" applyBorder="1" applyAlignment="1">
      <alignment vertical="top"/>
    </xf>
    <xf numFmtId="0" fontId="10" fillId="0" borderId="21" xfId="0" applyFont="1" applyFill="1" applyBorder="1" applyAlignment="1">
      <alignment horizontal="left" vertical="top" wrapText="1"/>
    </xf>
    <xf numFmtId="0" fontId="10" fillId="0" borderId="17" xfId="0" applyFont="1" applyBorder="1" applyAlignment="1">
      <alignment horizontal="left" vertical="top" wrapText="1" indent="1"/>
    </xf>
    <xf numFmtId="0" fontId="6" fillId="0" borderId="21" xfId="0" applyFont="1" applyFill="1" applyBorder="1" applyAlignment="1">
      <alignment vertical="center"/>
    </xf>
    <xf numFmtId="0" fontId="6" fillId="0" borderId="12" xfId="0" applyFont="1" applyFill="1" applyBorder="1" applyAlignment="1">
      <alignment vertical="center"/>
    </xf>
    <xf numFmtId="0" fontId="6" fillId="0" borderId="13" xfId="0" applyFont="1" applyFill="1" applyBorder="1" applyAlignment="1">
      <alignment vertical="center"/>
    </xf>
    <xf numFmtId="0" fontId="6" fillId="0" borderId="27" xfId="0" applyFont="1" applyFill="1" applyBorder="1" applyAlignment="1">
      <alignment vertical="top"/>
    </xf>
    <xf numFmtId="179" fontId="12" fillId="0" borderId="10" xfId="0" applyNumberFormat="1" applyFont="1" applyFill="1" applyBorder="1" applyAlignment="1">
      <alignment vertical="top"/>
    </xf>
    <xf numFmtId="0" fontId="11" fillId="0" borderId="18" xfId="0" applyFont="1" applyFill="1" applyBorder="1" applyAlignment="1">
      <alignment horizontal="distributed" vertical="top" indent="6"/>
    </xf>
    <xf numFmtId="0" fontId="11" fillId="0" borderId="30" xfId="0" applyFont="1" applyFill="1" applyBorder="1" applyAlignment="1">
      <alignment horizontal="left" vertical="top"/>
    </xf>
    <xf numFmtId="0" fontId="11" fillId="0" borderId="30" xfId="0" applyFont="1" applyFill="1" applyBorder="1" applyAlignment="1">
      <alignment horizontal="left" vertical="top" wrapText="1"/>
    </xf>
    <xf numFmtId="0" fontId="10" fillId="0" borderId="30" xfId="0" applyFont="1" applyFill="1" applyBorder="1" applyAlignment="1">
      <alignment horizontal="left" vertical="top" wrapText="1"/>
    </xf>
    <xf numFmtId="0" fontId="6" fillId="0" borderId="30" xfId="0" applyFont="1" applyFill="1" applyBorder="1" applyAlignment="1">
      <alignment horizontal="left" vertical="top" wrapText="1"/>
    </xf>
    <xf numFmtId="0" fontId="10" fillId="0" borderId="30" xfId="0" applyFont="1" applyBorder="1" applyAlignment="1">
      <alignment horizontal="left" vertical="top" wrapText="1"/>
    </xf>
    <xf numFmtId="178" fontId="6" fillId="0" borderId="18" xfId="21" applyNumberFormat="1" applyFont="1" applyBorder="1" applyAlignment="1">
      <alignment horizontal="right" vertical="top" wrapText="1"/>
    </xf>
    <xf numFmtId="0" fontId="12" fillId="0" borderId="30" xfId="0" applyFont="1" applyFill="1" applyBorder="1" applyAlignment="1">
      <alignment horizontal="left" vertical="top" wrapText="1"/>
    </xf>
    <xf numFmtId="182" fontId="10" fillId="0" borderId="0" xfId="0" applyNumberFormat="1" applyFont="1" applyFill="1" applyBorder="1" applyAlignment="1">
      <alignment vertical="top" wrapText="1"/>
    </xf>
    <xf numFmtId="10" fontId="6" fillId="0" borderId="18" xfId="26" applyNumberFormat="1" applyFont="1" applyFill="1" applyBorder="1" applyAlignment="1">
      <alignment horizontal="right" vertical="top" wrapText="1"/>
    </xf>
    <xf numFmtId="0" fontId="10" fillId="0" borderId="31" xfId="0" applyFont="1" applyBorder="1" applyAlignment="1">
      <alignment horizontal="left" vertical="top" wrapText="1"/>
    </xf>
    <xf numFmtId="0" fontId="17" fillId="24" borderId="11" xfId="0" applyFont="1" applyFill="1" applyBorder="1" applyAlignment="1">
      <alignment vertical="top" wrapText="1"/>
    </xf>
    <xf numFmtId="0" fontId="30" fillId="0" borderId="27" xfId="0" applyFont="1" applyFill="1" applyBorder="1" applyAlignment="1">
      <alignment horizontal="justify" vertical="top" wrapText="1"/>
    </xf>
    <xf numFmtId="0" fontId="32" fillId="0" borderId="27" xfId="0" applyFont="1" applyFill="1" applyBorder="1" applyAlignment="1">
      <alignment horizontal="justify" vertical="top" wrapText="1"/>
    </xf>
    <xf numFmtId="0" fontId="32" fillId="0" borderId="27" xfId="0" applyFont="1" applyFill="1" applyBorder="1" applyAlignment="1">
      <alignment vertical="top" wrapText="1"/>
    </xf>
    <xf numFmtId="0" fontId="32" fillId="0" borderId="27" xfId="0" applyFont="1" applyFill="1" applyBorder="1" applyAlignment="1">
      <alignment horizontal="left" vertical="top" wrapText="1"/>
    </xf>
    <xf numFmtId="0" fontId="31" fillId="0" borderId="0" xfId="0" applyFont="1" applyFill="1">
      <alignment vertical="center"/>
    </xf>
    <xf numFmtId="43" fontId="6" fillId="0" borderId="0" xfId="0" applyNumberFormat="1" applyFont="1" applyFill="1">
      <alignment vertical="center"/>
    </xf>
    <xf numFmtId="0" fontId="32" fillId="0" borderId="32" xfId="0" applyFont="1" applyFill="1" applyBorder="1" applyAlignment="1">
      <alignment horizontal="justify" vertical="top" wrapText="1"/>
    </xf>
    <xf numFmtId="0" fontId="30" fillId="0" borderId="32" xfId="0" applyFont="1" applyFill="1" applyBorder="1" applyAlignment="1">
      <alignment horizontal="justify" vertical="top" wrapText="1"/>
    </xf>
    <xf numFmtId="0" fontId="10" fillId="0" borderId="19" xfId="20" applyFont="1" applyFill="1" applyBorder="1" applyAlignment="1">
      <alignment horizontal="distributed" vertical="center" indent="2"/>
    </xf>
    <xf numFmtId="0" fontId="10" fillId="0" borderId="43" xfId="20" applyFont="1" applyFill="1" applyBorder="1" applyAlignment="1">
      <alignment horizontal="center" vertical="center" wrapText="1"/>
    </xf>
    <xf numFmtId="0" fontId="10" fillId="0" borderId="43" xfId="20" applyFont="1" applyFill="1" applyBorder="1" applyAlignment="1">
      <alignment horizontal="distributed" vertical="center"/>
    </xf>
    <xf numFmtId="0" fontId="10" fillId="0" borderId="20" xfId="20" applyFont="1" applyFill="1" applyBorder="1" applyAlignment="1">
      <alignment horizontal="distributed" vertical="center" indent="1"/>
    </xf>
    <xf numFmtId="0" fontId="15" fillId="0" borderId="0" xfId="20" applyFont="1" applyFill="1" applyAlignment="1">
      <alignment vertical="center"/>
    </xf>
    <xf numFmtId="3" fontId="10" fillId="0" borderId="14" xfId="20" applyNumberFormat="1" applyFont="1" applyFill="1" applyBorder="1" applyAlignment="1">
      <alignment vertical="top"/>
    </xf>
    <xf numFmtId="0" fontId="6" fillId="0" borderId="15" xfId="20" applyFont="1" applyFill="1" applyBorder="1" applyAlignment="1">
      <alignment vertical="top"/>
    </xf>
    <xf numFmtId="0" fontId="6" fillId="0" borderId="25" xfId="20" applyFont="1" applyFill="1" applyBorder="1" applyAlignment="1">
      <alignment vertical="top"/>
    </xf>
    <xf numFmtId="179" fontId="21" fillId="0" borderId="16" xfId="20" applyNumberFormat="1" applyFont="1" applyFill="1" applyBorder="1" applyAlignment="1">
      <alignment vertical="top"/>
    </xf>
    <xf numFmtId="0" fontId="15" fillId="0" borderId="0" xfId="20" applyFont="1" applyFill="1" applyAlignment="1">
      <alignment vertical="top"/>
    </xf>
    <xf numFmtId="0" fontId="11" fillId="0" borderId="17" xfId="20" applyFont="1" applyFill="1" applyBorder="1" applyAlignment="1">
      <alignment vertical="top" wrapText="1"/>
    </xf>
    <xf numFmtId="0" fontId="12" fillId="0" borderId="18" xfId="20" applyFont="1" applyFill="1" applyBorder="1" applyAlignment="1">
      <alignment vertical="top"/>
    </xf>
    <xf numFmtId="0" fontId="12" fillId="0" borderId="27" xfId="20" applyFont="1" applyFill="1" applyBorder="1" applyAlignment="1">
      <alignment vertical="top"/>
    </xf>
    <xf numFmtId="179" fontId="12" fillId="0" borderId="27" xfId="20" applyNumberFormat="1" applyFont="1" applyFill="1" applyBorder="1" applyAlignment="1">
      <alignment vertical="top"/>
    </xf>
    <xf numFmtId="179" fontId="33" fillId="0" borderId="11" xfId="20" applyNumberFormat="1" applyFont="1" applyFill="1" applyBorder="1" applyAlignment="1">
      <alignment vertical="top"/>
    </xf>
    <xf numFmtId="0" fontId="12" fillId="0" borderId="0" xfId="20" applyFont="1" applyFill="1" applyAlignment="1">
      <alignment vertical="top"/>
    </xf>
    <xf numFmtId="0" fontId="6" fillId="0" borderId="36" xfId="0" applyFont="1" applyFill="1" applyBorder="1" applyAlignment="1">
      <alignment vertical="top"/>
    </xf>
    <xf numFmtId="0" fontId="6" fillId="0" borderId="0" xfId="20" applyFont="1" applyFill="1" applyAlignment="1">
      <alignment vertical="top"/>
    </xf>
    <xf numFmtId="0" fontId="23" fillId="0" borderId="0" xfId="20" applyFont="1" applyFill="1" applyAlignment="1">
      <alignment vertical="top"/>
    </xf>
    <xf numFmtId="0" fontId="21" fillId="0" borderId="11" xfId="0" applyNumberFormat="1" applyFont="1" applyFill="1" applyBorder="1" applyAlignment="1">
      <alignment vertical="center" wrapText="1"/>
    </xf>
    <xf numFmtId="0" fontId="10" fillId="0" borderId="27" xfId="0" applyFont="1" applyBorder="1" applyAlignment="1">
      <alignment horizontal="left" vertical="top" wrapText="1"/>
    </xf>
    <xf numFmtId="182" fontId="12" fillId="0" borderId="12" xfId="0" applyNumberFormat="1" applyFont="1" applyFill="1" applyBorder="1" applyAlignment="1">
      <alignment vertical="top" wrapText="1"/>
    </xf>
    <xf numFmtId="180" fontId="19" fillId="0" borderId="28" xfId="0" applyNumberFormat="1" applyFont="1" applyFill="1" applyBorder="1" applyAlignment="1">
      <alignment horizontal="center" vertical="center" wrapText="1"/>
    </xf>
    <xf numFmtId="176" fontId="19" fillId="0" borderId="28" xfId="0" applyNumberFormat="1" applyFont="1" applyFill="1" applyBorder="1" applyAlignment="1">
      <alignment horizontal="center" vertical="center" wrapText="1"/>
    </xf>
    <xf numFmtId="0" fontId="19" fillId="0" borderId="44" xfId="0" applyFont="1" applyFill="1" applyBorder="1" applyAlignment="1">
      <alignment horizontal="center" vertical="center" wrapText="1"/>
    </xf>
    <xf numFmtId="176" fontId="19" fillId="0" borderId="15" xfId="0" applyNumberFormat="1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 wrapText="1"/>
    </xf>
    <xf numFmtId="176" fontId="6" fillId="0" borderId="0" xfId="0" applyNumberFormat="1" applyFont="1" applyFill="1">
      <alignment vertical="center"/>
    </xf>
    <xf numFmtId="0" fontId="55" fillId="0" borderId="28" xfId="0" applyFont="1" applyFill="1" applyBorder="1" applyAlignment="1">
      <alignment horizontal="justify" vertical="top" wrapText="1"/>
    </xf>
    <xf numFmtId="180" fontId="26" fillId="0" borderId="28" xfId="0" applyNumberFormat="1" applyFont="1" applyFill="1" applyBorder="1">
      <alignment vertical="center"/>
    </xf>
    <xf numFmtId="183" fontId="26" fillId="0" borderId="28" xfId="0" applyNumberFormat="1" applyFont="1" applyFill="1" applyBorder="1">
      <alignment vertical="center"/>
    </xf>
    <xf numFmtId="176" fontId="26" fillId="0" borderId="28" xfId="0" applyNumberFormat="1" applyFont="1" applyFill="1" applyBorder="1">
      <alignment vertical="center"/>
    </xf>
    <xf numFmtId="178" fontId="26" fillId="0" borderId="28" xfId="0" applyNumberFormat="1" applyFont="1" applyFill="1" applyBorder="1">
      <alignment vertical="center"/>
    </xf>
    <xf numFmtId="43" fontId="26" fillId="0" borderId="28" xfId="0" applyNumberFormat="1" applyFont="1" applyFill="1" applyBorder="1">
      <alignment vertical="center"/>
    </xf>
    <xf numFmtId="0" fontId="55" fillId="0" borderId="28" xfId="0" applyFont="1" applyFill="1" applyBorder="1">
      <alignment vertical="center"/>
    </xf>
    <xf numFmtId="179" fontId="6" fillId="0" borderId="21" xfId="0" applyNumberFormat="1" applyFont="1" applyFill="1" applyBorder="1" applyAlignment="1">
      <alignment horizontal="right" vertical="top" wrapText="1"/>
    </xf>
    <xf numFmtId="0" fontId="10" fillId="0" borderId="31" xfId="0" applyFont="1" applyFill="1" applyBorder="1" applyAlignment="1">
      <alignment horizontal="left" vertical="top" wrapText="1"/>
    </xf>
    <xf numFmtId="3" fontId="6" fillId="0" borderId="13" xfId="0" applyNumberFormat="1" applyFont="1" applyFill="1" applyBorder="1" applyAlignment="1">
      <alignment horizontal="right" vertical="top" wrapText="1"/>
    </xf>
    <xf numFmtId="184" fontId="26" fillId="0" borderId="28" xfId="0" applyNumberFormat="1" applyFont="1" applyFill="1" applyBorder="1">
      <alignment vertical="center"/>
    </xf>
    <xf numFmtId="0" fontId="6" fillId="0" borderId="17" xfId="0" applyNumberFormat="1" applyFont="1" applyBorder="1" applyAlignment="1">
      <alignment vertical="top" wrapText="1"/>
    </xf>
    <xf numFmtId="0" fontId="19" fillId="0" borderId="21" xfId="0" applyFont="1" applyFill="1" applyBorder="1" applyAlignment="1">
      <alignment horizontal="left" vertical="top" wrapText="1"/>
    </xf>
    <xf numFmtId="3" fontId="6" fillId="0" borderId="12" xfId="0" applyNumberFormat="1" applyFont="1" applyFill="1" applyBorder="1" applyAlignment="1">
      <alignment vertical="top"/>
    </xf>
    <xf numFmtId="0" fontId="6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justify" vertical="top" wrapText="1"/>
    </xf>
    <xf numFmtId="3" fontId="6" fillId="0" borderId="0" xfId="0" applyNumberFormat="1" applyFont="1" applyFill="1" applyBorder="1" applyAlignment="1">
      <alignment vertical="top"/>
    </xf>
    <xf numFmtId="0" fontId="15" fillId="0" borderId="45" xfId="0" applyFont="1" applyBorder="1" applyAlignment="1">
      <alignment horizontal="distributed" vertical="center" indent="2"/>
    </xf>
    <xf numFmtId="0" fontId="11" fillId="0" borderId="22" xfId="0" applyFont="1" applyFill="1" applyBorder="1" applyAlignment="1">
      <alignment horizontal="justify" vertical="top" wrapText="1"/>
    </xf>
    <xf numFmtId="0" fontId="10" fillId="0" borderId="22" xfId="0" applyFont="1" applyFill="1" applyBorder="1" applyAlignment="1">
      <alignment horizontal="justify" vertical="top" wrapText="1"/>
    </xf>
    <xf numFmtId="0" fontId="10" fillId="0" borderId="0" xfId="0" applyFont="1" applyBorder="1" applyAlignment="1">
      <alignment horizontal="left" vertical="top" wrapText="1"/>
    </xf>
    <xf numFmtId="0" fontId="10" fillId="0" borderId="36" xfId="0" applyFont="1" applyBorder="1" applyAlignment="1">
      <alignment vertical="top" wrapText="1"/>
    </xf>
    <xf numFmtId="49" fontId="6" fillId="0" borderId="22" xfId="0" applyNumberFormat="1" applyFont="1" applyBorder="1" applyAlignment="1">
      <alignment horizontal="left" vertical="top"/>
    </xf>
    <xf numFmtId="0" fontId="10" fillId="0" borderId="22" xfId="0" applyFont="1" applyBorder="1" applyAlignment="1">
      <alignment vertical="top" wrapText="1"/>
    </xf>
    <xf numFmtId="0" fontId="10" fillId="0" borderId="23" xfId="0" applyFont="1" applyBorder="1" applyAlignment="1">
      <alignment vertical="top" wrapText="1"/>
    </xf>
    <xf numFmtId="178" fontId="56" fillId="0" borderId="17" xfId="0" applyNumberFormat="1" applyFont="1" applyFill="1" applyBorder="1" applyAlignment="1">
      <alignment horizontal="right" vertical="top" wrapText="1"/>
    </xf>
    <xf numFmtId="43" fontId="56" fillId="0" borderId="30" xfId="0" applyNumberFormat="1" applyFont="1" applyFill="1" applyBorder="1" applyAlignment="1">
      <alignment horizontal="right" vertical="top" wrapText="1"/>
    </xf>
    <xf numFmtId="178" fontId="26" fillId="0" borderId="17" xfId="0" applyNumberFormat="1" applyFont="1" applyFill="1" applyBorder="1" applyAlignment="1">
      <alignment horizontal="right" vertical="top" wrapText="1"/>
    </xf>
    <xf numFmtId="43" fontId="26" fillId="0" borderId="30" xfId="0" applyNumberFormat="1" applyFont="1" applyFill="1" applyBorder="1" applyAlignment="1">
      <alignment horizontal="right" vertical="top" wrapText="1"/>
    </xf>
    <xf numFmtId="178" fontId="26" fillId="0" borderId="21" xfId="0" applyNumberFormat="1" applyFont="1" applyFill="1" applyBorder="1" applyAlignment="1">
      <alignment horizontal="right" vertical="top" wrapText="1"/>
    </xf>
    <xf numFmtId="43" fontId="26" fillId="0" borderId="31" xfId="0" applyNumberFormat="1" applyFont="1" applyFill="1" applyBorder="1" applyAlignment="1">
      <alignment horizontal="right" vertical="top" wrapText="1"/>
    </xf>
    <xf numFmtId="43" fontId="56" fillId="0" borderId="31" xfId="0" applyNumberFormat="1" applyFont="1" applyFill="1" applyBorder="1" applyAlignment="1">
      <alignment horizontal="right" vertical="top" wrapText="1"/>
    </xf>
    <xf numFmtId="179" fontId="56" fillId="0" borderId="17" xfId="0" applyNumberFormat="1" applyFont="1" applyFill="1" applyBorder="1" applyAlignment="1">
      <alignment horizontal="right" vertical="top" wrapText="1"/>
    </xf>
    <xf numFmtId="181" fontId="56" fillId="0" borderId="30" xfId="0" applyNumberFormat="1" applyFont="1" applyFill="1" applyBorder="1" applyAlignment="1">
      <alignment horizontal="right" vertical="top" wrapText="1"/>
    </xf>
    <xf numFmtId="178" fontId="56" fillId="0" borderId="17" xfId="21" applyNumberFormat="1" applyFont="1" applyFill="1" applyBorder="1" applyAlignment="1">
      <alignment horizontal="right" vertical="top" wrapText="1"/>
    </xf>
    <xf numFmtId="178" fontId="56" fillId="0" borderId="21" xfId="21" applyNumberFormat="1" applyFont="1" applyFill="1" applyBorder="1" applyAlignment="1">
      <alignment horizontal="right" vertical="top" wrapText="1"/>
    </xf>
    <xf numFmtId="178" fontId="56" fillId="0" borderId="18" xfId="0" applyNumberFormat="1" applyFont="1" applyFill="1" applyBorder="1" applyAlignment="1">
      <alignment horizontal="right" vertical="top" wrapText="1"/>
    </xf>
    <xf numFmtId="43" fontId="56" fillId="0" borderId="0" xfId="0" applyNumberFormat="1" applyFont="1" applyFill="1" applyBorder="1" applyAlignment="1">
      <alignment horizontal="right" vertical="top" wrapText="1"/>
    </xf>
    <xf numFmtId="43" fontId="56" fillId="0" borderId="11" xfId="0" applyNumberFormat="1" applyFont="1" applyFill="1" applyBorder="1" applyAlignment="1">
      <alignment horizontal="right" vertical="top" wrapText="1"/>
    </xf>
    <xf numFmtId="178" fontId="26" fillId="0" borderId="18" xfId="0" applyNumberFormat="1" applyFont="1" applyFill="1" applyBorder="1" applyAlignment="1">
      <alignment horizontal="right" vertical="top" wrapText="1"/>
    </xf>
    <xf numFmtId="43" fontId="26" fillId="0" borderId="0" xfId="0" applyNumberFormat="1" applyFont="1" applyFill="1" applyBorder="1" applyAlignment="1">
      <alignment horizontal="right" vertical="top" wrapText="1"/>
    </xf>
    <xf numFmtId="43" fontId="26" fillId="0" borderId="11" xfId="0" applyNumberFormat="1" applyFont="1" applyFill="1" applyBorder="1" applyAlignment="1">
      <alignment horizontal="right" vertical="top" wrapText="1"/>
    </xf>
    <xf numFmtId="179" fontId="26" fillId="0" borderId="18" xfId="0" applyNumberFormat="1" applyFont="1" applyFill="1" applyBorder="1" applyAlignment="1">
      <alignment horizontal="right" vertical="top" wrapText="1"/>
    </xf>
    <xf numFmtId="181" fontId="26" fillId="0" borderId="11" xfId="0" applyNumberFormat="1" applyFont="1" applyFill="1" applyBorder="1" applyAlignment="1">
      <alignment horizontal="right" vertical="top" wrapText="1"/>
    </xf>
    <xf numFmtId="178" fontId="26" fillId="0" borderId="12" xfId="0" applyNumberFormat="1" applyFont="1" applyFill="1" applyBorder="1" applyAlignment="1">
      <alignment horizontal="right" vertical="top" wrapText="1"/>
    </xf>
    <xf numFmtId="43" fontId="26" fillId="0" borderId="36" xfId="0" applyNumberFormat="1" applyFont="1" applyFill="1" applyBorder="1" applyAlignment="1">
      <alignment horizontal="right" vertical="top" wrapText="1"/>
    </xf>
    <xf numFmtId="43" fontId="26" fillId="0" borderId="13" xfId="0" applyNumberFormat="1" applyFont="1" applyFill="1" applyBorder="1" applyAlignment="1">
      <alignment horizontal="right" vertical="top" wrapText="1"/>
    </xf>
    <xf numFmtId="179" fontId="56" fillId="0" borderId="18" xfId="0" applyNumberFormat="1" applyFont="1" applyFill="1" applyBorder="1" applyAlignment="1">
      <alignment horizontal="right" vertical="top" wrapText="1"/>
    </xf>
    <xf numFmtId="181" fontId="56" fillId="0" borderId="11" xfId="0" applyNumberFormat="1" applyFont="1" applyFill="1" applyBorder="1" applyAlignment="1">
      <alignment horizontal="right" vertical="top" wrapText="1"/>
    </xf>
    <xf numFmtId="178" fontId="56" fillId="0" borderId="12" xfId="0" applyNumberFormat="1" applyFont="1" applyFill="1" applyBorder="1" applyAlignment="1">
      <alignment horizontal="right" vertical="top" wrapText="1"/>
    </xf>
    <xf numFmtId="43" fontId="56" fillId="0" borderId="36" xfId="0" applyNumberFormat="1" applyFont="1" applyFill="1" applyBorder="1" applyAlignment="1">
      <alignment horizontal="right" vertical="top" wrapText="1"/>
    </xf>
    <xf numFmtId="178" fontId="56" fillId="0" borderId="18" xfId="21" applyNumberFormat="1" applyFont="1" applyFill="1" applyBorder="1" applyAlignment="1">
      <alignment horizontal="right" vertical="top" wrapText="1"/>
    </xf>
    <xf numFmtId="178" fontId="56" fillId="0" borderId="12" xfId="21" applyNumberFormat="1" applyFont="1" applyFill="1" applyBorder="1" applyAlignment="1">
      <alignment horizontal="right" vertical="top" wrapText="1"/>
    </xf>
    <xf numFmtId="43" fontId="56" fillId="0" borderId="23" xfId="0" applyNumberFormat="1" applyFont="1" applyFill="1" applyBorder="1" applyAlignment="1">
      <alignment horizontal="right" vertical="top" wrapText="1"/>
    </xf>
    <xf numFmtId="0" fontId="6" fillId="0" borderId="13" xfId="0" applyNumberFormat="1" applyFont="1" applyBorder="1" applyAlignment="1">
      <alignment horizontal="justify" vertical="top" wrapText="1"/>
    </xf>
    <xf numFmtId="0" fontId="10" fillId="0" borderId="21" xfId="0" applyFont="1" applyFill="1" applyBorder="1" applyAlignment="1">
      <alignment horizontal="left" vertical="top"/>
    </xf>
    <xf numFmtId="10" fontId="6" fillId="0" borderId="12" xfId="0" applyNumberFormat="1" applyFont="1" applyFill="1" applyBorder="1" applyAlignment="1">
      <alignment horizontal="right" vertical="top" wrapText="1"/>
    </xf>
    <xf numFmtId="0" fontId="12" fillId="0" borderId="17" xfId="0" applyFont="1" applyFill="1" applyBorder="1" applyAlignment="1">
      <alignment horizontal="left" vertical="top"/>
    </xf>
    <xf numFmtId="0" fontId="10" fillId="0" borderId="36" xfId="0" applyFont="1" applyFill="1" applyBorder="1" applyAlignment="1">
      <alignment vertical="center"/>
    </xf>
    <xf numFmtId="0" fontId="10" fillId="0" borderId="25" xfId="0" applyFont="1" applyFill="1" applyBorder="1" applyAlignment="1">
      <alignment horizontal="distributed" vertical="center" wrapText="1" indent="1"/>
    </xf>
    <xf numFmtId="0" fontId="19" fillId="0" borderId="15" xfId="0" applyFont="1" applyFill="1" applyBorder="1" applyAlignment="1">
      <alignment horizontal="distributed" vertical="center" wrapText="1"/>
    </xf>
    <xf numFmtId="41" fontId="33" fillId="0" borderId="12" xfId="0" applyNumberFormat="1" applyFont="1" applyFill="1" applyBorder="1" applyAlignment="1">
      <alignment horizontal="right" vertical="top" wrapText="1"/>
    </xf>
    <xf numFmtId="41" fontId="21" fillId="0" borderId="18" xfId="21" applyNumberFormat="1" applyFont="1" applyFill="1" applyBorder="1" applyAlignment="1">
      <alignment horizontal="right" vertical="top" wrapText="1"/>
    </xf>
    <xf numFmtId="41" fontId="33" fillId="0" borderId="13" xfId="0" applyNumberFormat="1" applyFont="1" applyFill="1" applyBorder="1" applyAlignment="1">
      <alignment horizontal="right" vertical="top" wrapText="1"/>
    </xf>
    <xf numFmtId="0" fontId="10" fillId="0" borderId="11" xfId="0" applyFont="1" applyBorder="1" applyAlignment="1">
      <alignment horizontal="justify" vertical="top"/>
    </xf>
    <xf numFmtId="178" fontId="6" fillId="0" borderId="12" xfId="21" applyNumberFormat="1" applyFont="1" applyBorder="1" applyAlignment="1">
      <alignment horizontal="right" vertical="top" wrapText="1"/>
    </xf>
    <xf numFmtId="0" fontId="10" fillId="0" borderId="36" xfId="0" applyFont="1" applyFill="1" applyBorder="1" applyAlignment="1">
      <alignment horizontal="right" vertical="center"/>
    </xf>
    <xf numFmtId="41" fontId="33" fillId="0" borderId="27" xfId="0" applyNumberFormat="1" applyFont="1" applyFill="1" applyBorder="1" applyAlignment="1">
      <alignment horizontal="right" vertical="top" wrapText="1"/>
    </xf>
    <xf numFmtId="41" fontId="21" fillId="0" borderId="27" xfId="0" applyNumberFormat="1" applyFont="1" applyFill="1" applyBorder="1" applyAlignment="1">
      <alignment horizontal="right" vertical="top" wrapText="1"/>
    </xf>
    <xf numFmtId="41" fontId="33" fillId="0" borderId="32" xfId="0" applyNumberFormat="1" applyFont="1" applyFill="1" applyBorder="1" applyAlignment="1">
      <alignment horizontal="right" vertical="top" wrapText="1"/>
    </xf>
    <xf numFmtId="0" fontId="10" fillId="0" borderId="20" xfId="0" applyFont="1" applyFill="1" applyBorder="1" applyAlignment="1">
      <alignment horizontal="distributed" vertical="center" wrapText="1"/>
    </xf>
    <xf numFmtId="0" fontId="12" fillId="0" borderId="31" xfId="0" applyFont="1" applyFill="1" applyBorder="1" applyAlignment="1">
      <alignment horizontal="justify" vertical="top"/>
    </xf>
    <xf numFmtId="0" fontId="12" fillId="0" borderId="31" xfId="0" applyFont="1" applyFill="1" applyBorder="1" applyAlignment="1">
      <alignment vertical="top"/>
    </xf>
    <xf numFmtId="49" fontId="35" fillId="0" borderId="32" xfId="0" applyNumberFormat="1" applyFont="1" applyBorder="1" applyAlignment="1">
      <alignment vertical="top" wrapText="1"/>
    </xf>
    <xf numFmtId="0" fontId="12" fillId="0" borderId="36" xfId="0" applyFont="1" applyFill="1" applyBorder="1" applyAlignment="1">
      <alignment vertical="top"/>
    </xf>
    <xf numFmtId="0" fontId="10" fillId="0" borderId="11" xfId="0" applyFont="1" applyFill="1" applyBorder="1" applyAlignment="1">
      <alignment horizontal="left" vertical="top" wrapText="1"/>
    </xf>
    <xf numFmtId="0" fontId="7" fillId="0" borderId="0" xfId="0" applyFont="1" applyFill="1" applyAlignment="1">
      <alignment vertical="center"/>
    </xf>
    <xf numFmtId="0" fontId="22" fillId="0" borderId="17" xfId="0" applyFont="1" applyFill="1" applyBorder="1" applyAlignment="1">
      <alignment horizontal="left" vertical="top" wrapText="1"/>
    </xf>
    <xf numFmtId="0" fontId="10" fillId="0" borderId="22" xfId="0" applyFont="1" applyBorder="1" applyAlignment="1">
      <alignment horizontal="left" vertical="top" wrapText="1"/>
    </xf>
    <xf numFmtId="179" fontId="26" fillId="0" borderId="12" xfId="0" applyNumberFormat="1" applyFont="1" applyFill="1" applyBorder="1" applyAlignment="1">
      <alignment horizontal="right" vertical="top" wrapText="1"/>
    </xf>
    <xf numFmtId="181" fontId="26" fillId="0" borderId="13" xfId="0" applyNumberFormat="1" applyFont="1" applyFill="1" applyBorder="1" applyAlignment="1">
      <alignment horizontal="right" vertical="top" wrapText="1"/>
    </xf>
    <xf numFmtId="0" fontId="10" fillId="0" borderId="34" xfId="0" applyFont="1" applyFill="1" applyBorder="1" applyAlignment="1">
      <alignment horizontal="center" vertical="center" wrapText="1"/>
    </xf>
    <xf numFmtId="0" fontId="10" fillId="0" borderId="33" xfId="0" applyFont="1" applyFill="1" applyBorder="1" applyAlignment="1">
      <alignment horizontal="center" vertical="center" wrapText="1"/>
    </xf>
    <xf numFmtId="0" fontId="11" fillId="0" borderId="30" xfId="0" applyFont="1" applyBorder="1" applyAlignment="1">
      <alignment vertical="top" wrapText="1"/>
    </xf>
    <xf numFmtId="0" fontId="11" fillId="0" borderId="30" xfId="0" applyFont="1" applyBorder="1" applyAlignment="1">
      <alignment horizontal="left" vertical="top" wrapText="1"/>
    </xf>
    <xf numFmtId="0" fontId="6" fillId="0" borderId="31" xfId="0" applyFont="1" applyFill="1" applyBorder="1" applyAlignment="1">
      <alignment vertical="center" wrapText="1"/>
    </xf>
    <xf numFmtId="3" fontId="6" fillId="0" borderId="30" xfId="0" applyNumberFormat="1" applyFont="1" applyFill="1" applyBorder="1" applyAlignment="1">
      <alignment horizontal="right" vertical="top" wrapText="1"/>
    </xf>
    <xf numFmtId="178" fontId="6" fillId="0" borderId="17" xfId="21" applyNumberFormat="1" applyFont="1" applyBorder="1" applyAlignment="1">
      <alignment horizontal="right" vertical="top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left" vertical="top" wrapText="1"/>
    </xf>
    <xf numFmtId="0" fontId="10" fillId="0" borderId="22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 wrapText="1"/>
    </xf>
    <xf numFmtId="0" fontId="6" fillId="0" borderId="22" xfId="0" applyFont="1" applyFill="1" applyBorder="1" applyAlignment="1">
      <alignment horizontal="center" vertical="top"/>
    </xf>
    <xf numFmtId="49" fontId="6" fillId="0" borderId="0" xfId="0" applyNumberFormat="1" applyFont="1" applyFill="1" applyBorder="1" applyAlignment="1">
      <alignment horizontal="left" vertical="top"/>
    </xf>
    <xf numFmtId="49" fontId="6" fillId="0" borderId="22" xfId="0" applyNumberFormat="1" applyFont="1" applyFill="1" applyBorder="1" applyAlignment="1">
      <alignment horizontal="left" vertical="top"/>
    </xf>
    <xf numFmtId="0" fontId="10" fillId="0" borderId="0" xfId="0" applyFont="1" applyFill="1" applyBorder="1" applyAlignment="1">
      <alignment vertical="top" wrapText="1"/>
    </xf>
    <xf numFmtId="0" fontId="19" fillId="0" borderId="11" xfId="0" applyNumberFormat="1" applyFont="1" applyFill="1" applyBorder="1" applyAlignment="1">
      <alignment vertical="top" wrapText="1"/>
    </xf>
    <xf numFmtId="0" fontId="6" fillId="0" borderId="10" xfId="0" applyFont="1" applyFill="1" applyBorder="1" applyAlignment="1">
      <alignment vertical="top"/>
    </xf>
    <xf numFmtId="0" fontId="21" fillId="0" borderId="11" xfId="0" applyNumberFormat="1" applyFont="1" applyFill="1" applyBorder="1" applyAlignment="1">
      <alignment vertical="top" wrapText="1"/>
    </xf>
    <xf numFmtId="0" fontId="10" fillId="0" borderId="11" xfId="20" applyNumberFormat="1" applyFont="1" applyBorder="1" applyAlignment="1">
      <alignment horizontal="justify" vertical="top" wrapText="1"/>
    </xf>
    <xf numFmtId="43" fontId="56" fillId="0" borderId="22" xfId="0" applyNumberFormat="1" applyFont="1" applyFill="1" applyBorder="1" applyAlignment="1">
      <alignment horizontal="right" vertical="top" wrapText="1"/>
    </xf>
    <xf numFmtId="3" fontId="6" fillId="0" borderId="0" xfId="0" applyNumberFormat="1" applyFont="1" applyFill="1" applyBorder="1" applyAlignment="1">
      <alignment vertical="top" wrapText="1"/>
    </xf>
    <xf numFmtId="0" fontId="10" fillId="0" borderId="22" xfId="0" applyFont="1" applyFill="1" applyBorder="1" applyAlignment="1">
      <alignment horizontal="left" vertical="top" wrapText="1"/>
    </xf>
    <xf numFmtId="0" fontId="6" fillId="0" borderId="11" xfId="0" applyFont="1" applyFill="1" applyBorder="1" applyAlignment="1">
      <alignment horizontal="left" vertical="top" wrapText="1"/>
    </xf>
    <xf numFmtId="41" fontId="33" fillId="0" borderId="17" xfId="0" applyNumberFormat="1" applyFont="1" applyFill="1" applyBorder="1" applyAlignment="1">
      <alignment horizontal="right" vertical="top" wrapText="1"/>
    </xf>
    <xf numFmtId="0" fontId="6" fillId="0" borderId="15" xfId="0" applyFont="1" applyFill="1" applyBorder="1" applyAlignment="1">
      <alignment horizontal="center" vertical="center" wrapText="1"/>
    </xf>
    <xf numFmtId="177" fontId="6" fillId="0" borderId="15" xfId="0" applyNumberFormat="1" applyFont="1" applyFill="1" applyBorder="1" applyAlignment="1">
      <alignment horizontal="center" vertical="center" wrapText="1"/>
    </xf>
    <xf numFmtId="0" fontId="16" fillId="0" borderId="39" xfId="0" applyFont="1" applyFill="1" applyBorder="1" applyAlignment="1">
      <alignment horizontal="center" vertical="center"/>
    </xf>
    <xf numFmtId="0" fontId="16" fillId="0" borderId="40" xfId="0" applyFont="1" applyFill="1" applyBorder="1" applyAlignment="1">
      <alignment horizontal="center" vertical="center"/>
    </xf>
    <xf numFmtId="0" fontId="16" fillId="0" borderId="41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/>
    </xf>
    <xf numFmtId="0" fontId="16" fillId="0" borderId="0" xfId="0" applyFont="1" applyFill="1">
      <alignment vertical="center"/>
    </xf>
    <xf numFmtId="0" fontId="28" fillId="0" borderId="10" xfId="0" applyFont="1" applyFill="1" applyBorder="1" applyAlignment="1">
      <alignment horizontal="left" vertical="top"/>
    </xf>
    <xf numFmtId="0" fontId="16" fillId="0" borderId="0" xfId="0" applyFont="1" applyFill="1" applyAlignment="1">
      <alignment vertical="top"/>
    </xf>
    <xf numFmtId="0" fontId="16" fillId="0" borderId="10" xfId="0" applyFont="1" applyFill="1" applyBorder="1" applyAlignment="1">
      <alignment horizontal="left" vertical="top"/>
    </xf>
    <xf numFmtId="0" fontId="28" fillId="0" borderId="0" xfId="0" applyFont="1" applyFill="1" applyBorder="1" applyAlignment="1">
      <alignment vertical="top"/>
    </xf>
    <xf numFmtId="0" fontId="28" fillId="0" borderId="22" xfId="0" applyFont="1" applyFill="1" applyBorder="1" applyAlignment="1">
      <alignment horizontal="left" vertical="top" wrapText="1"/>
    </xf>
    <xf numFmtId="0" fontId="28" fillId="0" borderId="0" xfId="0" applyFont="1" applyFill="1" applyBorder="1" applyAlignment="1">
      <alignment horizontal="left" vertical="top"/>
    </xf>
    <xf numFmtId="0" fontId="16" fillId="0" borderId="0" xfId="0" applyFont="1" applyFill="1" applyAlignment="1">
      <alignment horizontal="left" vertical="top"/>
    </xf>
    <xf numFmtId="0" fontId="16" fillId="0" borderId="10" xfId="0" applyFont="1" applyFill="1" applyBorder="1" applyAlignment="1">
      <alignment horizontal="left"/>
    </xf>
    <xf numFmtId="0" fontId="16" fillId="0" borderId="0" xfId="0" applyFont="1" applyFill="1" applyBorder="1" applyAlignment="1">
      <alignment horizontal="left" wrapText="1"/>
    </xf>
    <xf numFmtId="0" fontId="16" fillId="0" borderId="22" xfId="0" applyFont="1" applyFill="1" applyBorder="1" applyAlignment="1">
      <alignment horizontal="left" wrapText="1"/>
    </xf>
    <xf numFmtId="0" fontId="6" fillId="0" borderId="42" xfId="0" applyFont="1" applyFill="1" applyBorder="1">
      <alignment vertical="center"/>
    </xf>
    <xf numFmtId="0" fontId="6" fillId="0" borderId="36" xfId="0" applyFont="1" applyFill="1" applyBorder="1">
      <alignment vertical="center"/>
    </xf>
    <xf numFmtId="0" fontId="6" fillId="0" borderId="23" xfId="0" applyFont="1" applyFill="1" applyBorder="1">
      <alignment vertical="center"/>
    </xf>
    <xf numFmtId="0" fontId="22" fillId="0" borderId="12" xfId="0" applyFont="1" applyFill="1" applyBorder="1" applyAlignment="1">
      <alignment horizontal="center" vertical="top" wrapText="1"/>
    </xf>
    <xf numFmtId="0" fontId="22" fillId="0" borderId="21" xfId="0" applyFont="1" applyFill="1" applyBorder="1" applyAlignment="1">
      <alignment horizontal="center" vertical="top" wrapText="1"/>
    </xf>
    <xf numFmtId="0" fontId="6" fillId="0" borderId="15" xfId="0" applyFont="1" applyFill="1" applyBorder="1" applyAlignment="1">
      <alignment horizontal="distributed" vertical="center" wrapText="1" indent="1"/>
    </xf>
    <xf numFmtId="0" fontId="10" fillId="0" borderId="22" xfId="0" applyFont="1" applyFill="1" applyBorder="1" applyAlignment="1">
      <alignment horizontal="left" vertical="top" wrapText="1"/>
    </xf>
    <xf numFmtId="0" fontId="10" fillId="0" borderId="22" xfId="0" applyFont="1" applyFill="1" applyBorder="1" applyAlignment="1">
      <alignment vertical="top" wrapText="1"/>
    </xf>
    <xf numFmtId="0" fontId="10" fillId="0" borderId="0" xfId="0" applyFont="1" applyFill="1" applyBorder="1" applyAlignment="1">
      <alignment horizontal="left"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center"/>
    </xf>
    <xf numFmtId="0" fontId="6" fillId="0" borderId="23" xfId="0" applyFont="1" applyFill="1" applyBorder="1" applyAlignment="1">
      <alignment vertical="center"/>
    </xf>
    <xf numFmtId="41" fontId="33" fillId="0" borderId="0" xfId="0" applyNumberFormat="1" applyFont="1" applyFill="1" applyBorder="1" applyAlignment="1">
      <alignment horizontal="right" vertical="top" wrapText="1"/>
    </xf>
    <xf numFmtId="0" fontId="10" fillId="0" borderId="22" xfId="0" applyFont="1" applyFill="1" applyBorder="1" applyAlignment="1">
      <alignment horizontal="left" vertical="top" wrapText="1"/>
    </xf>
    <xf numFmtId="43" fontId="26" fillId="0" borderId="12" xfId="0" applyNumberFormat="1" applyFont="1" applyFill="1" applyBorder="1" applyAlignment="1">
      <alignment horizontal="right" vertical="top" wrapText="1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10" fillId="0" borderId="33" xfId="0" applyFont="1" applyBorder="1" applyAlignment="1">
      <alignment horizontal="distributed" vertical="center" wrapText="1" indent="1"/>
    </xf>
    <xf numFmtId="0" fontId="10" fillId="0" borderId="50" xfId="0" applyFont="1" applyBorder="1" applyAlignment="1">
      <alignment horizontal="distributed" vertical="center" wrapText="1" indent="1"/>
    </xf>
    <xf numFmtId="0" fontId="6" fillId="0" borderId="10" xfId="0" applyFont="1" applyBorder="1" applyAlignment="1">
      <alignment horizontal="center" vertical="center"/>
    </xf>
    <xf numFmtId="0" fontId="6" fillId="0" borderId="18" xfId="0" applyFont="1" applyBorder="1" applyAlignment="1">
      <alignment vertical="center" wrapText="1"/>
    </xf>
    <xf numFmtId="0" fontId="6" fillId="0" borderId="27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6" fillId="0" borderId="21" xfId="0" applyFont="1" applyBorder="1" applyAlignment="1">
      <alignment horizontal="justify" vertical="center" wrapText="1"/>
    </xf>
    <xf numFmtId="0" fontId="6" fillId="0" borderId="12" xfId="0" applyFont="1" applyBorder="1" applyAlignment="1">
      <alignment vertical="center" wrapText="1"/>
    </xf>
    <xf numFmtId="0" fontId="6" fillId="0" borderId="32" xfId="0" applyFont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179" fontId="12" fillId="0" borderId="10" xfId="0" applyNumberFormat="1" applyFont="1" applyBorder="1" applyAlignment="1">
      <alignment horizontal="right" vertical="top" wrapText="1"/>
    </xf>
    <xf numFmtId="179" fontId="12" fillId="0" borderId="18" xfId="0" applyNumberFormat="1" applyFont="1" applyBorder="1" applyAlignment="1">
      <alignment horizontal="right" vertical="top" wrapText="1"/>
    </xf>
    <xf numFmtId="49" fontId="17" fillId="0" borderId="11" xfId="21" applyNumberFormat="1" applyFont="1" applyBorder="1" applyAlignment="1">
      <alignment vertical="top" wrapText="1"/>
    </xf>
    <xf numFmtId="179" fontId="6" fillId="0" borderId="18" xfId="0" applyNumberFormat="1" applyFont="1" applyBorder="1" applyAlignment="1">
      <alignment horizontal="right" vertical="top" wrapText="1"/>
    </xf>
    <xf numFmtId="179" fontId="6" fillId="0" borderId="17" xfId="0" applyNumberFormat="1" applyFont="1" applyBorder="1" applyAlignment="1">
      <alignment horizontal="right" vertical="top" wrapText="1"/>
    </xf>
    <xf numFmtId="49" fontId="17" fillId="0" borderId="11" xfId="0" applyNumberFormat="1" applyFont="1" applyBorder="1" applyAlignment="1">
      <alignment vertical="top" wrapText="1"/>
    </xf>
    <xf numFmtId="179" fontId="6" fillId="0" borderId="27" xfId="0" applyNumberFormat="1" applyFont="1" applyBorder="1" applyAlignment="1">
      <alignment horizontal="right" vertical="top" wrapText="1"/>
    </xf>
    <xf numFmtId="41" fontId="29" fillId="0" borderId="17" xfId="0" applyNumberFormat="1" applyFont="1" applyBorder="1" applyAlignment="1">
      <alignment horizontal="right" vertical="top" wrapText="1"/>
    </xf>
    <xf numFmtId="178" fontId="18" fillId="0" borderId="11" xfId="21" applyNumberFormat="1" applyFont="1" applyBorder="1" applyAlignment="1">
      <alignment horizontal="right" vertical="top" wrapText="1"/>
    </xf>
    <xf numFmtId="0" fontId="6" fillId="0" borderId="0" xfId="0" applyFont="1" applyBorder="1" applyAlignment="1">
      <alignment horizontal="center" vertical="center"/>
    </xf>
    <xf numFmtId="0" fontId="10" fillId="0" borderId="11" xfId="0" applyFont="1" applyFill="1" applyBorder="1" applyAlignment="1">
      <alignment horizontal="left" vertical="top" wrapText="1"/>
    </xf>
    <xf numFmtId="0" fontId="10" fillId="0" borderId="22" xfId="0" applyFont="1" applyFill="1" applyBorder="1" applyAlignment="1">
      <alignment vertical="top" wrapText="1"/>
    </xf>
    <xf numFmtId="0" fontId="10" fillId="0" borderId="49" xfId="0" applyFont="1" applyBorder="1" applyAlignment="1">
      <alignment horizontal="distributed" vertical="center" wrapText="1" indent="1"/>
    </xf>
    <xf numFmtId="0" fontId="10" fillId="0" borderId="46" xfId="0" applyFont="1" applyBorder="1" applyAlignment="1">
      <alignment horizontal="distributed" vertical="center" wrapText="1" indent="1"/>
    </xf>
    <xf numFmtId="0" fontId="11" fillId="0" borderId="27" xfId="0" applyFont="1" applyBorder="1" applyAlignment="1">
      <alignment vertical="top" wrapText="1"/>
    </xf>
    <xf numFmtId="0" fontId="10" fillId="0" borderId="57" xfId="0" applyFont="1" applyBorder="1" applyAlignment="1">
      <alignment horizontal="distributed" vertical="center" wrapText="1" indent="1"/>
    </xf>
    <xf numFmtId="0" fontId="0" fillId="0" borderId="25" xfId="0" applyBorder="1" applyAlignment="1">
      <alignment horizontal="distributed" vertical="center" wrapText="1" indent="1"/>
    </xf>
    <xf numFmtId="0" fontId="0" fillId="0" borderId="16" xfId="0" applyBorder="1" applyAlignment="1">
      <alignment horizontal="distributed" vertical="center" wrapText="1" indent="1"/>
    </xf>
    <xf numFmtId="0" fontId="10" fillId="0" borderId="11" xfId="0" applyFont="1" applyFill="1" applyBorder="1" applyAlignment="1">
      <alignment horizontal="left" vertical="top" wrapText="1"/>
    </xf>
    <xf numFmtId="0" fontId="10" fillId="0" borderId="27" xfId="0" applyFont="1" applyBorder="1" applyAlignment="1">
      <alignment horizontal="left" vertical="top" wrapText="1"/>
    </xf>
    <xf numFmtId="0" fontId="10" fillId="0" borderId="34" xfId="0" applyFont="1" applyBorder="1" applyAlignment="1">
      <alignment horizontal="distributed" vertical="center" wrapText="1" indent="1"/>
    </xf>
    <xf numFmtId="178" fontId="6" fillId="0" borderId="30" xfId="21" applyNumberFormat="1" applyFont="1" applyBorder="1" applyAlignment="1">
      <alignment horizontal="right" vertical="top" wrapText="1"/>
    </xf>
    <xf numFmtId="0" fontId="6" fillId="0" borderId="13" xfId="0" applyFont="1" applyFill="1" applyBorder="1" applyAlignment="1">
      <alignment horizontal="left" vertical="top" wrapText="1"/>
    </xf>
    <xf numFmtId="0" fontId="10" fillId="0" borderId="11" xfId="0" applyFont="1" applyFill="1" applyBorder="1" applyAlignment="1">
      <alignment horizontal="left" vertical="top" wrapText="1"/>
    </xf>
    <xf numFmtId="0" fontId="66" fillId="0" borderId="24" xfId="20" applyFont="1" applyFill="1" applyBorder="1" applyAlignment="1">
      <alignment horizontal="distributed" vertical="center" wrapText="1"/>
    </xf>
    <xf numFmtId="0" fontId="66" fillId="0" borderId="24" xfId="20" applyFont="1" applyBorder="1" applyAlignment="1">
      <alignment horizontal="distributed" vertical="center" wrapText="1"/>
    </xf>
    <xf numFmtId="49" fontId="18" fillId="0" borderId="11" xfId="21" applyNumberFormat="1" applyFont="1" applyBorder="1" applyAlignment="1">
      <alignment vertical="top" wrapText="1"/>
    </xf>
    <xf numFmtId="3" fontId="6" fillId="0" borderId="0" xfId="0" applyNumberFormat="1" applyFont="1" applyFill="1" applyBorder="1" applyAlignment="1">
      <alignment vertical="top" wrapText="1"/>
    </xf>
    <xf numFmtId="0" fontId="6" fillId="0" borderId="17" xfId="0" applyFont="1" applyFill="1" applyBorder="1" applyAlignment="1">
      <alignment horizontal="distributed" vertical="center" wrapText="1" indent="2"/>
    </xf>
    <xf numFmtId="0" fontId="6" fillId="0" borderId="15" xfId="0" applyFont="1" applyFill="1" applyBorder="1" applyAlignment="1">
      <alignment horizontal="distributed" vertical="center" wrapText="1" indent="1"/>
    </xf>
    <xf numFmtId="0" fontId="6" fillId="0" borderId="15" xfId="0" applyFont="1" applyFill="1" applyBorder="1" applyAlignment="1">
      <alignment horizontal="center" vertical="center" wrapText="1"/>
    </xf>
    <xf numFmtId="177" fontId="6" fillId="0" borderId="15" xfId="0" applyNumberFormat="1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left" vertical="top" wrapText="1"/>
    </xf>
    <xf numFmtId="0" fontId="6" fillId="0" borderId="22" xfId="0" applyFont="1" applyFill="1" applyBorder="1" applyAlignment="1">
      <alignment horizontal="left" vertical="top" wrapText="1"/>
    </xf>
    <xf numFmtId="0" fontId="67" fillId="0" borderId="0" xfId="111" applyFont="1"/>
    <xf numFmtId="0" fontId="8" fillId="0" borderId="0" xfId="111" applyFont="1"/>
    <xf numFmtId="0" fontId="15" fillId="0" borderId="0" xfId="111" applyFont="1" applyAlignment="1">
      <alignment vertical="top"/>
    </xf>
    <xf numFmtId="0" fontId="23" fillId="0" borderId="0" xfId="111" applyFont="1"/>
    <xf numFmtId="0" fontId="10" fillId="0" borderId="0" xfId="111" applyFont="1" applyAlignment="1">
      <alignment horizontal="right"/>
    </xf>
    <xf numFmtId="0" fontId="11" fillId="0" borderId="28" xfId="111" applyFont="1" applyBorder="1" applyAlignment="1">
      <alignment horizontal="center" vertical="center" wrapText="1"/>
    </xf>
    <xf numFmtId="0" fontId="12" fillId="0" borderId="28" xfId="111" applyFont="1" applyBorder="1" applyAlignment="1">
      <alignment horizontal="center" vertical="center" wrapText="1"/>
    </xf>
    <xf numFmtId="0" fontId="11" fillId="0" borderId="15" xfId="111" applyFont="1" applyBorder="1" applyAlignment="1">
      <alignment horizontal="justify" vertical="center" wrapText="1"/>
    </xf>
    <xf numFmtId="182" fontId="12" fillId="0" borderId="15" xfId="111" applyNumberFormat="1" applyFont="1" applyBorder="1" applyAlignment="1">
      <alignment vertical="center" wrapText="1"/>
    </xf>
    <xf numFmtId="0" fontId="11" fillId="0" borderId="15" xfId="111" applyFont="1" applyBorder="1" applyAlignment="1">
      <alignment vertical="center" wrapText="1"/>
    </xf>
    <xf numFmtId="3" fontId="12" fillId="0" borderId="15" xfId="111" applyNumberFormat="1" applyFont="1" applyBorder="1" applyAlignment="1">
      <alignment vertical="center" wrapText="1"/>
    </xf>
    <xf numFmtId="0" fontId="6" fillId="0" borderId="18" xfId="111" applyFont="1" applyBorder="1" applyAlignment="1">
      <alignment horizontal="justify" vertical="center" wrapText="1"/>
    </xf>
    <xf numFmtId="182" fontId="6" fillId="0" borderId="18" xfId="111" applyNumberFormat="1" applyFont="1" applyBorder="1" applyAlignment="1">
      <alignment vertical="center" wrapText="1"/>
    </xf>
    <xf numFmtId="0" fontId="6" fillId="0" borderId="18" xfId="111" applyFont="1" applyBorder="1" applyAlignment="1">
      <alignment vertical="center" wrapText="1"/>
    </xf>
    <xf numFmtId="3" fontId="6" fillId="0" borderId="18" xfId="111" applyNumberFormat="1" applyFont="1" applyBorder="1" applyAlignment="1">
      <alignment vertical="center" wrapText="1"/>
    </xf>
    <xf numFmtId="0" fontId="10" fillId="0" borderId="18" xfId="111" applyFont="1" applyBorder="1" applyAlignment="1">
      <alignment horizontal="justify" vertical="center" wrapText="1"/>
    </xf>
    <xf numFmtId="0" fontId="11" fillId="0" borderId="18" xfId="111" applyFont="1" applyBorder="1" applyAlignment="1">
      <alignment horizontal="justify" vertical="center" wrapText="1"/>
    </xf>
    <xf numFmtId="182" fontId="12" fillId="0" borderId="18" xfId="111" applyNumberFormat="1" applyFont="1" applyBorder="1" applyAlignment="1">
      <alignment vertical="center" wrapText="1"/>
    </xf>
    <xf numFmtId="0" fontId="11" fillId="0" borderId="18" xfId="111" applyFont="1" applyBorder="1" applyAlignment="1">
      <alignment vertical="center" wrapText="1"/>
    </xf>
    <xf numFmtId="3" fontId="12" fillId="0" borderId="18" xfId="111" applyNumberFormat="1" applyFont="1" applyBorder="1" applyAlignment="1">
      <alignment vertical="center" wrapText="1"/>
    </xf>
    <xf numFmtId="0" fontId="6" fillId="0" borderId="46" xfId="111" applyFont="1" applyBorder="1" applyAlignment="1">
      <alignment horizontal="justify" vertical="center" wrapText="1"/>
    </xf>
    <xf numFmtId="182" fontId="6" fillId="0" borderId="46" xfId="111" applyNumberFormat="1" applyFont="1" applyBorder="1" applyAlignment="1">
      <alignment vertical="center" wrapText="1"/>
    </xf>
    <xf numFmtId="0" fontId="11" fillId="0" borderId="46" xfId="111" applyFont="1" applyBorder="1" applyAlignment="1">
      <alignment vertical="center" wrapText="1"/>
    </xf>
    <xf numFmtId="0" fontId="6" fillId="0" borderId="46" xfId="111" applyFont="1" applyBorder="1" applyAlignment="1">
      <alignment horizontal="right" vertical="center" wrapText="1"/>
    </xf>
    <xf numFmtId="0" fontId="11" fillId="0" borderId="28" xfId="111" applyFont="1" applyBorder="1" applyAlignment="1">
      <alignment horizontal="left" vertical="center" wrapText="1"/>
    </xf>
    <xf numFmtId="182" fontId="12" fillId="0" borderId="28" xfId="111" applyNumberFormat="1" applyFont="1" applyBorder="1" applyAlignment="1">
      <alignment vertical="center" wrapText="1"/>
    </xf>
    <xf numFmtId="3" fontId="12" fillId="0" borderId="28" xfId="111" applyNumberFormat="1" applyFont="1" applyBorder="1" applyAlignment="1">
      <alignment vertical="center" wrapText="1"/>
    </xf>
    <xf numFmtId="182" fontId="34" fillId="0" borderId="0" xfId="111" applyNumberFormat="1" applyFont="1"/>
    <xf numFmtId="186" fontId="34" fillId="0" borderId="0" xfId="111" applyNumberFormat="1" applyFont="1"/>
    <xf numFmtId="176" fontId="34" fillId="0" borderId="0" xfId="111" applyNumberFormat="1" applyFont="1"/>
    <xf numFmtId="0" fontId="14" fillId="0" borderId="0" xfId="111" applyFont="1" applyAlignment="1">
      <alignment vertical="top"/>
    </xf>
    <xf numFmtId="0" fontId="68" fillId="0" borderId="0" xfId="111" applyFont="1"/>
    <xf numFmtId="0" fontId="34" fillId="0" borderId="0" xfId="111" applyFont="1"/>
    <xf numFmtId="0" fontId="6" fillId="0" borderId="58" xfId="111" applyFont="1" applyBorder="1" applyAlignment="1">
      <alignment horizontal="left" vertical="center" wrapText="1"/>
    </xf>
    <xf numFmtId="0" fontId="6" fillId="0" borderId="15" xfId="111" applyFont="1" applyBorder="1" applyAlignment="1">
      <alignment horizontal="center" vertical="center"/>
    </xf>
    <xf numFmtId="0" fontId="34" fillId="0" borderId="0" xfId="111" applyFont="1" applyAlignment="1">
      <alignment vertical="center"/>
    </xf>
    <xf numFmtId="0" fontId="11" fillId="0" borderId="15" xfId="111" applyFont="1" applyBorder="1" applyAlignment="1">
      <alignment vertical="center"/>
    </xf>
    <xf numFmtId="3" fontId="12" fillId="0" borderId="15" xfId="111" applyNumberFormat="1" applyFont="1" applyBorder="1" applyAlignment="1">
      <alignment horizontal="right" vertical="center" wrapText="1"/>
    </xf>
    <xf numFmtId="0" fontId="68" fillId="0" borderId="0" xfId="111" applyFont="1" applyAlignment="1">
      <alignment vertical="center"/>
    </xf>
    <xf numFmtId="0" fontId="10" fillId="0" borderId="18" xfId="111" applyFont="1" applyBorder="1" applyAlignment="1">
      <alignment horizontal="left" vertical="center"/>
    </xf>
    <xf numFmtId="3" fontId="6" fillId="0" borderId="18" xfId="111" applyNumberFormat="1" applyFont="1" applyBorder="1" applyAlignment="1">
      <alignment horizontal="right" vertical="center"/>
    </xf>
    <xf numFmtId="0" fontId="34" fillId="0" borderId="0" xfId="111" applyFont="1" applyBorder="1" applyAlignment="1">
      <alignment vertical="center"/>
    </xf>
    <xf numFmtId="0" fontId="11" fillId="0" borderId="46" xfId="111" applyFont="1" applyBorder="1" applyAlignment="1">
      <alignment vertical="center"/>
    </xf>
    <xf numFmtId="3" fontId="12" fillId="0" borderId="46" xfId="111" applyNumberFormat="1" applyFont="1" applyBorder="1" applyAlignment="1">
      <alignment horizontal="right" vertical="center" wrapText="1"/>
    </xf>
    <xf numFmtId="0" fontId="68" fillId="0" borderId="0" xfId="111" applyFont="1" applyBorder="1" applyAlignment="1">
      <alignment vertical="center"/>
    </xf>
    <xf numFmtId="0" fontId="11" fillId="0" borderId="18" xfId="111" applyFont="1" applyBorder="1" applyAlignment="1">
      <alignment vertical="center"/>
    </xf>
    <xf numFmtId="3" fontId="12" fillId="0" borderId="18" xfId="111" applyNumberFormat="1" applyFont="1" applyBorder="1" applyAlignment="1">
      <alignment horizontal="right" vertical="center" wrapText="1"/>
    </xf>
    <xf numFmtId="0" fontId="11" fillId="0" borderId="28" xfId="111" applyFont="1" applyBorder="1" applyAlignment="1">
      <alignment vertical="center"/>
    </xf>
    <xf numFmtId="41" fontId="12" fillId="0" borderId="28" xfId="111" applyNumberFormat="1" applyFont="1" applyBorder="1" applyAlignment="1">
      <alignment horizontal="right" vertical="center" wrapText="1"/>
    </xf>
    <xf numFmtId="0" fontId="6" fillId="0" borderId="59" xfId="111" applyFont="1" applyBorder="1" applyAlignment="1">
      <alignment horizontal="left" vertical="center" wrapText="1"/>
    </xf>
    <xf numFmtId="0" fontId="6" fillId="0" borderId="34" xfId="111" applyFont="1" applyBorder="1" applyAlignment="1">
      <alignment horizontal="center" vertical="center"/>
    </xf>
    <xf numFmtId="0" fontId="6" fillId="0" borderId="50" xfId="111" applyFont="1" applyBorder="1" applyAlignment="1">
      <alignment horizontal="center" vertical="center"/>
    </xf>
    <xf numFmtId="0" fontId="6" fillId="0" borderId="38" xfId="111" applyFont="1" applyBorder="1" applyAlignment="1">
      <alignment horizontal="center" vertical="center"/>
    </xf>
    <xf numFmtId="0" fontId="11" fillId="0" borderId="14" xfId="111" applyFont="1" applyBorder="1" applyAlignment="1">
      <alignment vertical="center"/>
    </xf>
    <xf numFmtId="0" fontId="56" fillId="0" borderId="15" xfId="111" applyFont="1" applyBorder="1" applyAlignment="1">
      <alignment horizontal="right" vertical="center"/>
    </xf>
    <xf numFmtId="0" fontId="56" fillId="0" borderId="25" xfId="111" applyFont="1" applyBorder="1" applyAlignment="1">
      <alignment horizontal="right" vertical="center"/>
    </xf>
    <xf numFmtId="0" fontId="56" fillId="0" borderId="16" xfId="111" applyFont="1" applyBorder="1" applyAlignment="1">
      <alignment horizontal="right" vertical="center"/>
    </xf>
    <xf numFmtId="0" fontId="10" fillId="0" borderId="17" xfId="111" applyFont="1" applyBorder="1" applyAlignment="1">
      <alignment horizontal="left" vertical="center"/>
    </xf>
    <xf numFmtId="3" fontId="26" fillId="0" borderId="18" xfId="111" applyNumberFormat="1" applyFont="1" applyBorder="1" applyAlignment="1">
      <alignment horizontal="right" vertical="center"/>
    </xf>
    <xf numFmtId="3" fontId="26" fillId="0" borderId="11" xfId="111" applyNumberFormat="1" applyFont="1" applyBorder="1" applyAlignment="1">
      <alignment horizontal="right" vertical="center"/>
    </xf>
    <xf numFmtId="0" fontId="11" fillId="0" borderId="49" xfId="111" applyFont="1" applyBorder="1" applyAlignment="1">
      <alignment vertical="center"/>
    </xf>
    <xf numFmtId="3" fontId="56" fillId="0" borderId="46" xfId="111" applyNumberFormat="1" applyFont="1" applyBorder="1" applyAlignment="1">
      <alignment horizontal="right" vertical="center" wrapText="1"/>
    </xf>
    <xf numFmtId="3" fontId="56" fillId="0" borderId="52" xfId="111" applyNumberFormat="1" applyFont="1" applyBorder="1" applyAlignment="1">
      <alignment horizontal="right" vertical="center" wrapText="1"/>
    </xf>
    <xf numFmtId="3" fontId="56" fillId="0" borderId="56" xfId="111" applyNumberFormat="1" applyFont="1" applyBorder="1" applyAlignment="1">
      <alignment horizontal="right" vertical="center" wrapText="1"/>
    </xf>
    <xf numFmtId="0" fontId="11" fillId="0" borderId="17" xfId="111" applyFont="1" applyBorder="1" applyAlignment="1">
      <alignment vertical="center"/>
    </xf>
    <xf numFmtId="0" fontId="56" fillId="0" borderId="18" xfId="111" applyFont="1" applyBorder="1" applyAlignment="1">
      <alignment horizontal="right" vertical="center"/>
    </xf>
    <xf numFmtId="0" fontId="56" fillId="0" borderId="0" xfId="111" applyFont="1" applyBorder="1" applyAlignment="1">
      <alignment horizontal="right" vertical="center"/>
    </xf>
    <xf numFmtId="0" fontId="56" fillId="0" borderId="11" xfId="111" applyFont="1" applyBorder="1" applyAlignment="1">
      <alignment horizontal="right" vertical="center"/>
    </xf>
    <xf numFmtId="0" fontId="11" fillId="0" borderId="60" xfId="111" applyFont="1" applyBorder="1" applyAlignment="1">
      <alignment vertical="center"/>
    </xf>
    <xf numFmtId="41" fontId="56" fillId="0" borderId="61" xfId="111" applyNumberFormat="1" applyFont="1" applyBorder="1" applyAlignment="1">
      <alignment horizontal="right" vertical="center"/>
    </xf>
    <xf numFmtId="41" fontId="56" fillId="0" borderId="62" xfId="111" applyNumberFormat="1" applyFont="1" applyBorder="1" applyAlignment="1">
      <alignment horizontal="right" vertical="center"/>
    </xf>
    <xf numFmtId="41" fontId="56" fillId="0" borderId="63" xfId="111" applyNumberFormat="1" applyFont="1" applyBorder="1" applyAlignment="1">
      <alignment horizontal="right" vertical="center"/>
    </xf>
    <xf numFmtId="0" fontId="11" fillId="0" borderId="0" xfId="111" applyFont="1" applyBorder="1" applyAlignment="1">
      <alignment horizontal="left" vertical="center" wrapText="1"/>
    </xf>
    <xf numFmtId="182" fontId="12" fillId="0" borderId="0" xfId="111" applyNumberFormat="1" applyFont="1" applyBorder="1" applyAlignment="1">
      <alignment vertical="center" wrapText="1"/>
    </xf>
    <xf numFmtId="3" fontId="12" fillId="0" borderId="0" xfId="111" applyNumberFormat="1" applyFont="1" applyBorder="1" applyAlignment="1">
      <alignment vertical="center" wrapText="1"/>
    </xf>
    <xf numFmtId="0" fontId="10" fillId="0" borderId="0" xfId="111" applyFont="1" applyBorder="1" applyAlignment="1">
      <alignment horizontal="left" vertical="center" wrapText="1"/>
    </xf>
    <xf numFmtId="0" fontId="10" fillId="0" borderId="0" xfId="111" applyFont="1" applyBorder="1" applyAlignment="1">
      <alignment horizontal="left" vertical="center"/>
    </xf>
    <xf numFmtId="181" fontId="56" fillId="0" borderId="13" xfId="0" applyNumberFormat="1" applyFont="1" applyFill="1" applyBorder="1" applyAlignment="1">
      <alignment horizontal="right" vertical="top" wrapText="1"/>
    </xf>
    <xf numFmtId="181" fontId="56" fillId="0" borderId="18" xfId="0" applyNumberFormat="1" applyFont="1" applyFill="1" applyBorder="1" applyAlignment="1">
      <alignment horizontal="right" vertical="top" wrapText="1"/>
    </xf>
    <xf numFmtId="0" fontId="70" fillId="0" borderId="18" xfId="0" applyFont="1" applyFill="1" applyBorder="1" applyAlignment="1">
      <alignment horizontal="justify" vertical="top" wrapText="1"/>
    </xf>
    <xf numFmtId="180" fontId="56" fillId="0" borderId="18" xfId="0" applyNumberFormat="1" applyFont="1" applyFill="1" applyBorder="1" applyAlignment="1">
      <alignment horizontal="right" vertical="top" wrapText="1"/>
    </xf>
    <xf numFmtId="3" fontId="56" fillId="0" borderId="18" xfId="0" applyNumberFormat="1" applyFont="1" applyFill="1" applyBorder="1" applyAlignment="1">
      <alignment horizontal="right" vertical="top" wrapText="1"/>
    </xf>
    <xf numFmtId="43" fontId="56" fillId="0" borderId="18" xfId="0" applyNumberFormat="1" applyFont="1" applyFill="1" applyBorder="1" applyAlignment="1">
      <alignment horizontal="right" vertical="top" wrapText="1"/>
    </xf>
    <xf numFmtId="179" fontId="26" fillId="0" borderId="17" xfId="0" applyNumberFormat="1" applyFont="1" applyFill="1" applyBorder="1" applyAlignment="1">
      <alignment horizontal="right" vertical="top" wrapText="1"/>
    </xf>
    <xf numFmtId="181" fontId="26" fillId="0" borderId="18" xfId="0" applyNumberFormat="1" applyFont="1" applyFill="1" applyBorder="1" applyAlignment="1">
      <alignment horizontal="right" vertical="top" wrapText="1"/>
    </xf>
    <xf numFmtId="0" fontId="55" fillId="0" borderId="18" xfId="0" applyFont="1" applyFill="1" applyBorder="1" applyAlignment="1">
      <alignment horizontal="justify" vertical="top" wrapText="1"/>
    </xf>
    <xf numFmtId="41" fontId="26" fillId="0" borderId="18" xfId="0" applyNumberFormat="1" applyFont="1" applyFill="1" applyBorder="1" applyAlignment="1">
      <alignment horizontal="right" vertical="top" wrapText="1"/>
    </xf>
    <xf numFmtId="43" fontId="26" fillId="0" borderId="18" xfId="0" applyNumberFormat="1" applyFont="1" applyFill="1" applyBorder="1" applyAlignment="1">
      <alignment horizontal="right" vertical="top" wrapText="1"/>
    </xf>
    <xf numFmtId="41" fontId="26" fillId="0" borderId="11" xfId="0" applyNumberFormat="1" applyFont="1" applyFill="1" applyBorder="1" applyAlignment="1">
      <alignment horizontal="right" vertical="top" wrapText="1"/>
    </xf>
    <xf numFmtId="180" fontId="26" fillId="0" borderId="18" xfId="0" applyNumberFormat="1" applyFont="1" applyFill="1" applyBorder="1" applyAlignment="1">
      <alignment horizontal="right" vertical="top" wrapText="1"/>
    </xf>
    <xf numFmtId="3" fontId="26" fillId="0" borderId="18" xfId="0" applyNumberFormat="1" applyFont="1" applyFill="1" applyBorder="1" applyAlignment="1">
      <alignment horizontal="right" vertical="top" wrapText="1"/>
    </xf>
    <xf numFmtId="179" fontId="26" fillId="0" borderId="21" xfId="0" applyNumberFormat="1" applyFont="1" applyFill="1" applyBorder="1" applyAlignment="1">
      <alignment horizontal="right" vertical="top" wrapText="1"/>
    </xf>
    <xf numFmtId="181" fontId="26" fillId="0" borderId="12" xfId="0" applyNumberFormat="1" applyFont="1" applyFill="1" applyBorder="1" applyAlignment="1">
      <alignment horizontal="right" vertical="top" wrapText="1"/>
    </xf>
    <xf numFmtId="0" fontId="55" fillId="0" borderId="12" xfId="0" applyFont="1" applyFill="1" applyBorder="1" applyAlignment="1">
      <alignment horizontal="justify" vertical="top" wrapText="1"/>
    </xf>
    <xf numFmtId="180" fontId="26" fillId="0" borderId="12" xfId="0" applyNumberFormat="1" applyFont="1" applyFill="1" applyBorder="1" applyAlignment="1">
      <alignment horizontal="right" vertical="top" wrapText="1"/>
    </xf>
    <xf numFmtId="3" fontId="26" fillId="0" borderId="12" xfId="0" applyNumberFormat="1" applyFont="1" applyFill="1" applyBorder="1" applyAlignment="1">
      <alignment horizontal="right" vertical="top" wrapText="1"/>
    </xf>
    <xf numFmtId="41" fontId="56" fillId="0" borderId="17" xfId="0" applyNumberFormat="1" applyFont="1" applyFill="1" applyBorder="1" applyAlignment="1">
      <alignment horizontal="right" vertical="top" wrapText="1"/>
    </xf>
    <xf numFmtId="41" fontId="56" fillId="0" borderId="18" xfId="0" applyNumberFormat="1" applyFont="1" applyFill="1" applyBorder="1" applyAlignment="1">
      <alignment horizontal="right" vertical="top" wrapText="1"/>
    </xf>
    <xf numFmtId="0" fontId="55" fillId="0" borderId="18" xfId="0" applyFont="1" applyFill="1" applyBorder="1" applyAlignment="1">
      <alignment vertical="top" wrapText="1"/>
    </xf>
    <xf numFmtId="41" fontId="26" fillId="0" borderId="17" xfId="0" applyNumberFormat="1" applyFont="1" applyFill="1" applyBorder="1" applyAlignment="1">
      <alignment horizontal="right" vertical="top" wrapText="1"/>
    </xf>
    <xf numFmtId="41" fontId="56" fillId="0" borderId="11" xfId="0" applyNumberFormat="1" applyFont="1" applyFill="1" applyBorder="1" applyAlignment="1">
      <alignment horizontal="right" vertical="top" wrapText="1"/>
    </xf>
    <xf numFmtId="0" fontId="55" fillId="0" borderId="18" xfId="0" applyFont="1" applyFill="1" applyBorder="1" applyAlignment="1">
      <alignment horizontal="left" vertical="top" wrapText="1"/>
    </xf>
    <xf numFmtId="41" fontId="26" fillId="0" borderId="18" xfId="21" applyNumberFormat="1" applyFont="1" applyFill="1" applyBorder="1" applyAlignment="1">
      <alignment horizontal="right" vertical="top" wrapText="1"/>
    </xf>
    <xf numFmtId="180" fontId="26" fillId="0" borderId="18" xfId="21" applyNumberFormat="1" applyFont="1" applyFill="1" applyBorder="1" applyAlignment="1">
      <alignment horizontal="right" vertical="top" wrapText="1"/>
    </xf>
    <xf numFmtId="3" fontId="56" fillId="0" borderId="17" xfId="0" applyNumberFormat="1" applyFont="1" applyFill="1" applyBorder="1" applyAlignment="1">
      <alignment horizontal="right" vertical="top" wrapText="1"/>
    </xf>
    <xf numFmtId="179" fontId="26" fillId="0" borderId="17" xfId="21" applyNumberFormat="1" applyFont="1" applyFill="1" applyBorder="1" applyAlignment="1">
      <alignment horizontal="right" vertical="top" wrapText="1"/>
    </xf>
    <xf numFmtId="179" fontId="26" fillId="0" borderId="18" xfId="21" applyNumberFormat="1" applyFont="1" applyFill="1" applyBorder="1" applyAlignment="1">
      <alignment horizontal="right" vertical="top" wrapText="1"/>
    </xf>
    <xf numFmtId="180" fontId="56" fillId="0" borderId="18" xfId="21" applyNumberFormat="1" applyFont="1" applyFill="1" applyBorder="1" applyAlignment="1">
      <alignment horizontal="right" vertical="top" wrapText="1"/>
    </xf>
    <xf numFmtId="41" fontId="56" fillId="0" borderId="12" xfId="0" applyNumberFormat="1" applyFont="1" applyFill="1" applyBorder="1" applyAlignment="1">
      <alignment horizontal="right" vertical="top" wrapText="1"/>
    </xf>
    <xf numFmtId="178" fontId="31" fillId="0" borderId="0" xfId="0" applyNumberFormat="1" applyFont="1" applyFill="1" applyBorder="1" applyAlignment="1">
      <alignment horizontal="right" vertical="top" wrapText="1"/>
    </xf>
    <xf numFmtId="41" fontId="56" fillId="0" borderId="17" xfId="21" applyNumberFormat="1" applyFont="1" applyFill="1" applyBorder="1" applyAlignment="1">
      <alignment horizontal="right" vertical="top" wrapText="1"/>
    </xf>
    <xf numFmtId="41" fontId="56" fillId="0" borderId="18" xfId="21" applyNumberFormat="1" applyFont="1" applyFill="1" applyBorder="1" applyAlignment="1">
      <alignment horizontal="right" vertical="top" wrapText="1"/>
    </xf>
    <xf numFmtId="181" fontId="56" fillId="0" borderId="12" xfId="0" applyNumberFormat="1" applyFont="1" applyFill="1" applyBorder="1" applyAlignment="1">
      <alignment horizontal="right" vertical="top" wrapText="1"/>
    </xf>
    <xf numFmtId="0" fontId="70" fillId="0" borderId="12" xfId="0" applyFont="1" applyFill="1" applyBorder="1" applyAlignment="1">
      <alignment horizontal="justify" vertical="top" wrapText="1"/>
    </xf>
    <xf numFmtId="180" fontId="56" fillId="0" borderId="12" xfId="21" applyNumberFormat="1" applyFont="1" applyFill="1" applyBorder="1" applyAlignment="1">
      <alignment horizontal="right" vertical="top" wrapText="1"/>
    </xf>
    <xf numFmtId="176" fontId="56" fillId="0" borderId="12" xfId="0" applyNumberFormat="1" applyFont="1" applyFill="1" applyBorder="1" applyAlignment="1">
      <alignment horizontal="right" vertical="top" wrapText="1"/>
    </xf>
    <xf numFmtId="0" fontId="71" fillId="0" borderId="0" xfId="0" applyFont="1" applyFill="1" applyAlignment="1">
      <alignment horizontal="justify" vertical="top"/>
    </xf>
    <xf numFmtId="0" fontId="71" fillId="0" borderId="0" xfId="0" applyFont="1" applyFill="1" applyAlignment="1">
      <alignment vertical="top"/>
    </xf>
    <xf numFmtId="180" fontId="71" fillId="0" borderId="0" xfId="0" applyNumberFormat="1" applyFont="1" applyFill="1" applyAlignment="1">
      <alignment vertical="top"/>
    </xf>
    <xf numFmtId="176" fontId="71" fillId="0" borderId="0" xfId="0" applyNumberFormat="1" applyFont="1" applyFill="1" applyAlignment="1">
      <alignment vertical="top"/>
    </xf>
    <xf numFmtId="0" fontId="26" fillId="0" borderId="0" xfId="0" applyFont="1" applyFill="1" applyAlignment="1">
      <alignment vertical="top"/>
    </xf>
    <xf numFmtId="180" fontId="6" fillId="0" borderId="0" xfId="0" applyNumberFormat="1" applyFont="1" applyFill="1" applyAlignment="1">
      <alignment vertical="top"/>
    </xf>
    <xf numFmtId="176" fontId="6" fillId="0" borderId="0" xfId="0" applyNumberFormat="1" applyFont="1" applyFill="1" applyAlignment="1">
      <alignment vertical="top"/>
    </xf>
    <xf numFmtId="0" fontId="56" fillId="0" borderId="18" xfId="0" applyNumberFormat="1" applyFont="1" applyFill="1" applyBorder="1" applyAlignment="1">
      <alignment horizontal="right" vertical="top" wrapText="1"/>
    </xf>
    <xf numFmtId="0" fontId="26" fillId="0" borderId="18" xfId="0" applyNumberFormat="1" applyFont="1" applyFill="1" applyBorder="1" applyAlignment="1">
      <alignment horizontal="right" vertical="top" wrapText="1"/>
    </xf>
    <xf numFmtId="179" fontId="56" fillId="0" borderId="18" xfId="21" applyNumberFormat="1" applyFont="1" applyFill="1" applyBorder="1" applyAlignment="1">
      <alignment horizontal="right" vertical="top" wrapText="1"/>
    </xf>
    <xf numFmtId="179" fontId="56" fillId="0" borderId="27" xfId="21" applyNumberFormat="1" applyFont="1" applyFill="1" applyBorder="1" applyAlignment="1">
      <alignment horizontal="right" vertical="top" wrapText="1"/>
    </xf>
    <xf numFmtId="181" fontId="56" fillId="0" borderId="11" xfId="21" applyNumberFormat="1" applyFont="1" applyFill="1" applyBorder="1" applyAlignment="1">
      <alignment horizontal="right" vertical="top" wrapText="1"/>
    </xf>
    <xf numFmtId="179" fontId="26" fillId="0" borderId="27" xfId="0" applyNumberFormat="1" applyFont="1" applyFill="1" applyBorder="1" applyAlignment="1">
      <alignment horizontal="right" vertical="top" wrapText="1"/>
    </xf>
    <xf numFmtId="179" fontId="56" fillId="0" borderId="27" xfId="0" applyNumberFormat="1" applyFont="1" applyFill="1" applyBorder="1" applyAlignment="1">
      <alignment horizontal="right" vertical="top" wrapText="1"/>
    </xf>
    <xf numFmtId="179" fontId="26" fillId="0" borderId="12" xfId="21" applyNumberFormat="1" applyFont="1" applyFill="1" applyBorder="1" applyAlignment="1">
      <alignment horizontal="right" vertical="top" wrapText="1"/>
    </xf>
    <xf numFmtId="0" fontId="71" fillId="0" borderId="0" xfId="0" applyFont="1" applyFill="1" applyAlignment="1">
      <alignment horizontal="justify" vertical="center"/>
    </xf>
    <xf numFmtId="0" fontId="71" fillId="0" borderId="0" xfId="0" applyFont="1" applyFill="1">
      <alignment vertical="center"/>
    </xf>
    <xf numFmtId="176" fontId="71" fillId="0" borderId="0" xfId="0" applyNumberFormat="1" applyFont="1" applyFill="1">
      <alignment vertical="center"/>
    </xf>
    <xf numFmtId="179" fontId="72" fillId="0" borderId="18" xfId="0" applyNumberFormat="1" applyFont="1" applyFill="1" applyBorder="1" applyAlignment="1">
      <alignment horizontal="right" vertical="top" wrapText="1"/>
    </xf>
    <xf numFmtId="0" fontId="26" fillId="0" borderId="12" xfId="0" applyFont="1" applyFill="1" applyBorder="1" applyAlignment="1">
      <alignment horizontal="right" vertical="top" wrapText="1"/>
    </xf>
    <xf numFmtId="0" fontId="6" fillId="0" borderId="0" xfId="0" applyFont="1" applyFill="1" applyBorder="1">
      <alignment vertical="center"/>
    </xf>
    <xf numFmtId="181" fontId="73" fillId="0" borderId="27" xfId="0" applyNumberFormat="1" applyFont="1" applyFill="1" applyBorder="1" applyAlignment="1">
      <alignment horizontal="right" vertical="top" wrapText="1"/>
    </xf>
    <xf numFmtId="181" fontId="31" fillId="0" borderId="27" xfId="0" applyNumberFormat="1" applyFont="1" applyFill="1" applyBorder="1" applyAlignment="1">
      <alignment horizontal="right" vertical="top" wrapText="1"/>
    </xf>
    <xf numFmtId="43" fontId="6" fillId="0" borderId="0" xfId="0" applyNumberFormat="1" applyFont="1" applyFill="1" applyAlignment="1">
      <alignment vertical="top"/>
    </xf>
    <xf numFmtId="181" fontId="6" fillId="0" borderId="0" xfId="0" applyNumberFormat="1" applyFont="1" applyFill="1" applyAlignment="1">
      <alignment vertical="top"/>
    </xf>
    <xf numFmtId="178" fontId="26" fillId="0" borderId="10" xfId="0" applyNumberFormat="1" applyFont="1" applyFill="1" applyBorder="1" applyAlignment="1">
      <alignment horizontal="right" vertical="top" wrapText="1"/>
    </xf>
    <xf numFmtId="41" fontId="31" fillId="0" borderId="27" xfId="0" applyNumberFormat="1" applyFont="1" applyFill="1" applyBorder="1" applyAlignment="1">
      <alignment horizontal="right" vertical="top" wrapText="1"/>
    </xf>
    <xf numFmtId="178" fontId="56" fillId="0" borderId="21" xfId="21" applyNumberFormat="1" applyFont="1" applyFill="1" applyBorder="1" applyAlignment="1">
      <alignment horizontal="right" vertical="center" wrapText="1"/>
    </xf>
    <xf numFmtId="181" fontId="56" fillId="0" borderId="12" xfId="0" applyNumberFormat="1" applyFont="1" applyFill="1" applyBorder="1" applyAlignment="1">
      <alignment horizontal="right" vertical="center" wrapText="1"/>
    </xf>
    <xf numFmtId="0" fontId="70" fillId="0" borderId="12" xfId="0" applyFont="1" applyFill="1" applyBorder="1" applyAlignment="1">
      <alignment horizontal="justify" vertical="center" wrapText="1"/>
    </xf>
    <xf numFmtId="180" fontId="56" fillId="0" borderId="12" xfId="21" applyNumberFormat="1" applyFont="1" applyFill="1" applyBorder="1" applyAlignment="1">
      <alignment horizontal="right" vertical="center" wrapText="1"/>
    </xf>
    <xf numFmtId="178" fontId="56" fillId="0" borderId="12" xfId="21" applyNumberFormat="1" applyFont="1" applyFill="1" applyBorder="1" applyAlignment="1">
      <alignment horizontal="right" vertical="center" wrapText="1"/>
    </xf>
    <xf numFmtId="181" fontId="56" fillId="0" borderId="13" xfId="0" applyNumberFormat="1" applyFont="1" applyFill="1" applyBorder="1" applyAlignment="1">
      <alignment horizontal="right" vertical="center" wrapText="1"/>
    </xf>
    <xf numFmtId="180" fontId="71" fillId="0" borderId="0" xfId="0" applyNumberFormat="1" applyFont="1" applyFill="1">
      <alignment vertical="center"/>
    </xf>
    <xf numFmtId="0" fontId="6" fillId="0" borderId="0" xfId="0" applyFont="1" applyFill="1" applyAlignment="1">
      <alignment vertical="top" wrapText="1"/>
    </xf>
    <xf numFmtId="41" fontId="6" fillId="0" borderId="21" xfId="0" applyNumberFormat="1" applyFont="1" applyFill="1" applyBorder="1" applyAlignment="1">
      <alignment vertical="top"/>
    </xf>
    <xf numFmtId="0" fontId="10" fillId="0" borderId="36" xfId="0" applyFont="1" applyFill="1" applyBorder="1" applyAlignment="1">
      <alignment horizontal="justify" vertical="top"/>
    </xf>
    <xf numFmtId="41" fontId="6" fillId="0" borderId="12" xfId="0" applyNumberFormat="1" applyFont="1" applyFill="1" applyBorder="1" applyAlignment="1">
      <alignment vertical="top"/>
    </xf>
    <xf numFmtId="41" fontId="6" fillId="0" borderId="13" xfId="0" applyNumberFormat="1" applyFont="1" applyFill="1" applyBorder="1" applyAlignment="1">
      <alignment vertical="top"/>
    </xf>
    <xf numFmtId="0" fontId="10" fillId="0" borderId="37" xfId="111" applyFont="1" applyBorder="1" applyAlignment="1">
      <alignment horizontal="left" vertical="center" wrapText="1"/>
    </xf>
    <xf numFmtId="0" fontId="10" fillId="0" borderId="37" xfId="111" applyFont="1" applyBorder="1" applyAlignment="1">
      <alignment horizontal="left" vertical="center"/>
    </xf>
    <xf numFmtId="0" fontId="55" fillId="0" borderId="28" xfId="0" applyFont="1" applyFill="1" applyBorder="1" applyAlignment="1">
      <alignment horizontal="center" vertical="center" textRotation="255"/>
    </xf>
    <xf numFmtId="0" fontId="55" fillId="0" borderId="28" xfId="0" applyFont="1" applyFill="1" applyBorder="1" applyAlignment="1">
      <alignment horizontal="center" vertical="center"/>
    </xf>
    <xf numFmtId="0" fontId="57" fillId="0" borderId="40" xfId="0" applyFont="1" applyFill="1" applyBorder="1" applyAlignment="1">
      <alignment horizontal="left" vertical="top" wrapText="1"/>
    </xf>
    <xf numFmtId="0" fontId="58" fillId="0" borderId="40" xfId="0" applyFont="1" applyFill="1" applyBorder="1" applyAlignment="1">
      <alignment horizontal="left" vertical="top" wrapText="1"/>
    </xf>
    <xf numFmtId="180" fontId="55" fillId="0" borderId="28" xfId="0" applyNumberFormat="1" applyFont="1" applyFill="1" applyBorder="1" applyAlignment="1">
      <alignment horizontal="center" vertical="center"/>
    </xf>
    <xf numFmtId="0" fontId="55" fillId="0" borderId="47" xfId="0" applyFont="1" applyFill="1" applyBorder="1" applyAlignment="1">
      <alignment horizontal="center" vertical="center"/>
    </xf>
    <xf numFmtId="0" fontId="55" fillId="0" borderId="48" xfId="0" applyFont="1" applyFill="1" applyBorder="1" applyAlignment="1">
      <alignment horizontal="center" vertical="center"/>
    </xf>
    <xf numFmtId="0" fontId="55" fillId="0" borderId="15" xfId="0" applyFont="1" applyFill="1" applyBorder="1" applyAlignment="1">
      <alignment horizontal="center" vertical="center" textRotation="255"/>
    </xf>
    <xf numFmtId="0" fontId="55" fillId="0" borderId="18" xfId="0" applyFont="1" applyFill="1" applyBorder="1" applyAlignment="1">
      <alignment horizontal="center" vertical="center" textRotation="255"/>
    </xf>
    <xf numFmtId="0" fontId="55" fillId="0" borderId="46" xfId="0" applyFont="1" applyFill="1" applyBorder="1" applyAlignment="1">
      <alignment horizontal="center" vertical="center" textRotation="255"/>
    </xf>
    <xf numFmtId="0" fontId="19" fillId="0" borderId="24" xfId="0" applyFont="1" applyFill="1" applyBorder="1" applyAlignment="1">
      <alignment horizontal="center" vertical="center" wrapText="1"/>
    </xf>
    <xf numFmtId="0" fontId="21" fillId="0" borderId="2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21" fillId="0" borderId="20" xfId="0" applyFont="1" applyFill="1" applyBorder="1" applyAlignment="1">
      <alignment horizontal="center" vertical="center" wrapText="1"/>
    </xf>
    <xf numFmtId="0" fontId="19" fillId="0" borderId="19" xfId="0" applyFont="1" applyFill="1" applyBorder="1" applyAlignment="1">
      <alignment horizontal="center" vertical="center" wrapText="1"/>
    </xf>
    <xf numFmtId="0" fontId="21" fillId="0" borderId="28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left" vertical="top" wrapText="1"/>
    </xf>
    <xf numFmtId="0" fontId="16" fillId="0" borderId="22" xfId="0" applyFont="1" applyFill="1" applyBorder="1" applyAlignment="1">
      <alignment horizontal="left" vertical="top" wrapText="1"/>
    </xf>
    <xf numFmtId="0" fontId="10" fillId="0" borderId="36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10" fillId="0" borderId="19" xfId="0" applyFont="1" applyBorder="1" applyAlignment="1">
      <alignment horizontal="distributed" vertical="center" wrapText="1" indent="1"/>
    </xf>
    <xf numFmtId="0" fontId="6" fillId="0" borderId="24" xfId="0" applyFont="1" applyBorder="1" applyAlignment="1">
      <alignment horizontal="distributed" vertical="center" wrapText="1" indent="1"/>
    </xf>
    <xf numFmtId="0" fontId="10" fillId="0" borderId="24" xfId="0" applyFont="1" applyBorder="1" applyAlignment="1">
      <alignment horizontal="distributed" vertical="center" wrapText="1" indent="1"/>
    </xf>
    <xf numFmtId="0" fontId="6" fillId="0" borderId="28" xfId="0" applyFont="1" applyBorder="1" applyAlignment="1">
      <alignment horizontal="distributed" vertical="center" wrapText="1" indent="1"/>
    </xf>
    <xf numFmtId="0" fontId="10" fillId="0" borderId="20" xfId="0" applyFont="1" applyBorder="1" applyAlignment="1">
      <alignment horizontal="distributed" vertical="center" wrapText="1" indent="1"/>
    </xf>
    <xf numFmtId="0" fontId="6" fillId="0" borderId="44" xfId="0" applyFont="1" applyBorder="1" applyAlignment="1">
      <alignment horizontal="distributed" vertical="center" wrapText="1" indent="1"/>
    </xf>
    <xf numFmtId="3" fontId="10" fillId="0" borderId="27" xfId="0" applyNumberFormat="1" applyFont="1" applyFill="1" applyBorder="1" applyAlignment="1">
      <alignment vertical="top" wrapText="1"/>
    </xf>
    <xf numFmtId="3" fontId="6" fillId="0" borderId="0" xfId="0" applyNumberFormat="1" applyFont="1" applyFill="1" applyBorder="1" applyAlignment="1">
      <alignment vertical="top" wrapText="1"/>
    </xf>
    <xf numFmtId="3" fontId="6" fillId="0" borderId="22" xfId="0" applyNumberFormat="1" applyFont="1" applyFill="1" applyBorder="1" applyAlignment="1">
      <alignment vertical="top" wrapText="1"/>
    </xf>
    <xf numFmtId="3" fontId="6" fillId="0" borderId="27" xfId="0" applyNumberFormat="1" applyFont="1" applyFill="1" applyBorder="1" applyAlignment="1">
      <alignment vertical="top" wrapText="1"/>
    </xf>
    <xf numFmtId="0" fontId="10" fillId="0" borderId="33" xfId="0" applyFont="1" applyFill="1" applyBorder="1" applyAlignment="1">
      <alignment horizontal="distributed" vertical="center" wrapText="1" indent="2"/>
    </xf>
    <xf numFmtId="0" fontId="6" fillId="0" borderId="17" xfId="0" applyFont="1" applyFill="1" applyBorder="1" applyAlignment="1">
      <alignment horizontal="distributed" vertical="center" wrapText="1" indent="2"/>
    </xf>
    <xf numFmtId="0" fontId="6" fillId="0" borderId="49" xfId="0" applyFont="1" applyFill="1" applyBorder="1" applyAlignment="1">
      <alignment horizontal="distributed" vertical="center" wrapText="1" indent="2"/>
    </xf>
    <xf numFmtId="0" fontId="10" fillId="0" borderId="24" xfId="0" applyFont="1" applyFill="1" applyBorder="1" applyAlignment="1">
      <alignment horizontal="distributed" vertical="center" wrapText="1" indent="1"/>
    </xf>
    <xf numFmtId="0" fontId="6" fillId="0" borderId="28" xfId="0" applyFont="1" applyFill="1" applyBorder="1" applyAlignment="1">
      <alignment horizontal="distributed" vertical="center" wrapText="1" indent="1"/>
    </xf>
    <xf numFmtId="0" fontId="6" fillId="0" borderId="15" xfId="0" applyFont="1" applyFill="1" applyBorder="1" applyAlignment="1">
      <alignment horizontal="distributed" vertical="center" wrapText="1" indent="1"/>
    </xf>
    <xf numFmtId="0" fontId="10" fillId="0" borderId="50" xfId="0" applyFont="1" applyFill="1" applyBorder="1" applyAlignment="1">
      <alignment horizontal="distributed" vertical="center" wrapText="1" indent="2"/>
    </xf>
    <xf numFmtId="0" fontId="6" fillId="0" borderId="40" xfId="0" applyFont="1" applyFill="1" applyBorder="1" applyAlignment="1">
      <alignment horizontal="distributed" vertical="center" wrapText="1" indent="2"/>
    </xf>
    <xf numFmtId="0" fontId="6" fillId="0" borderId="41" xfId="0" applyFont="1" applyFill="1" applyBorder="1" applyAlignment="1">
      <alignment horizontal="distributed" vertical="center" wrapText="1" indent="2"/>
    </xf>
    <xf numFmtId="0" fontId="6" fillId="0" borderId="27" xfId="0" applyFont="1" applyFill="1" applyBorder="1" applyAlignment="1">
      <alignment horizontal="distributed" vertical="center" wrapText="1" indent="2"/>
    </xf>
    <xf numFmtId="0" fontId="6" fillId="0" borderId="0" xfId="0" applyFont="1" applyFill="1" applyBorder="1" applyAlignment="1">
      <alignment horizontal="distributed" vertical="center" wrapText="1" indent="2"/>
    </xf>
    <xf numFmtId="0" fontId="6" fillId="0" borderId="22" xfId="0" applyFont="1" applyFill="1" applyBorder="1" applyAlignment="1">
      <alignment horizontal="distributed" vertical="center" wrapText="1" indent="2"/>
    </xf>
    <xf numFmtId="0" fontId="6" fillId="0" borderId="51" xfId="0" applyFont="1" applyFill="1" applyBorder="1" applyAlignment="1">
      <alignment horizontal="distributed" vertical="center" wrapText="1" indent="2"/>
    </xf>
    <xf numFmtId="0" fontId="6" fillId="0" borderId="52" xfId="0" applyFont="1" applyFill="1" applyBorder="1" applyAlignment="1">
      <alignment horizontal="distributed" vertical="center" wrapText="1" indent="2"/>
    </xf>
    <xf numFmtId="0" fontId="6" fillId="0" borderId="53" xfId="0" applyFont="1" applyFill="1" applyBorder="1" applyAlignment="1">
      <alignment horizontal="distributed" vertical="center" wrapText="1" indent="2"/>
    </xf>
    <xf numFmtId="0" fontId="10" fillId="0" borderId="11" xfId="0" applyFont="1" applyFill="1" applyBorder="1" applyAlignment="1">
      <alignment horizontal="left" vertical="top" wrapText="1"/>
    </xf>
    <xf numFmtId="0" fontId="10" fillId="0" borderId="33" xfId="0" applyFont="1" applyFill="1" applyBorder="1" applyAlignment="1">
      <alignment horizontal="distributed" vertical="center" indent="2"/>
    </xf>
    <xf numFmtId="0" fontId="6" fillId="0" borderId="17" xfId="0" applyFont="1" applyFill="1" applyBorder="1" applyAlignment="1">
      <alignment horizontal="distributed" vertical="center" indent="2"/>
    </xf>
    <xf numFmtId="0" fontId="6" fillId="0" borderId="49" xfId="0" applyFont="1" applyFill="1" applyBorder="1" applyAlignment="1">
      <alignment horizontal="distributed" vertical="center" indent="2"/>
    </xf>
    <xf numFmtId="0" fontId="10" fillId="0" borderId="24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10" fillId="0" borderId="43" xfId="0" applyFont="1" applyFill="1" applyBorder="1" applyAlignment="1">
      <alignment horizontal="distributed" vertical="center" wrapText="1" indent="2"/>
    </xf>
    <xf numFmtId="0" fontId="6" fillId="0" borderId="54" xfId="0" applyFont="1" applyFill="1" applyBorder="1" applyAlignment="1">
      <alignment horizontal="distributed" vertical="center" wrapText="1" indent="2"/>
    </xf>
    <xf numFmtId="0" fontId="6" fillId="0" borderId="55" xfId="0" applyFont="1" applyFill="1" applyBorder="1" applyAlignment="1">
      <alignment horizontal="distributed" vertical="center" wrapText="1" indent="2"/>
    </xf>
    <xf numFmtId="0" fontId="10" fillId="0" borderId="38" xfId="0" applyFont="1" applyFill="1" applyBorder="1" applyAlignment="1">
      <alignment horizontal="distributed" vertical="center" wrapText="1" indent="2"/>
    </xf>
    <xf numFmtId="0" fontId="6" fillId="0" borderId="11" xfId="0" applyFont="1" applyFill="1" applyBorder="1" applyAlignment="1">
      <alignment horizontal="distributed" vertical="center" wrapText="1" indent="2"/>
    </xf>
    <xf numFmtId="0" fontId="6" fillId="0" borderId="56" xfId="0" applyFont="1" applyFill="1" applyBorder="1" applyAlignment="1">
      <alignment horizontal="distributed" vertical="center" wrapText="1" indent="2"/>
    </xf>
    <xf numFmtId="0" fontId="10" fillId="0" borderId="28" xfId="0" applyFont="1" applyFill="1" applyBorder="1" applyAlignment="1">
      <alignment horizontal="center" vertical="center" wrapText="1"/>
    </xf>
    <xf numFmtId="177" fontId="10" fillId="0" borderId="28" xfId="0" applyNumberFormat="1" applyFont="1" applyFill="1" applyBorder="1" applyAlignment="1">
      <alignment horizontal="center" vertical="center" wrapText="1"/>
    </xf>
    <xf numFmtId="177" fontId="6" fillId="0" borderId="15" xfId="0" applyNumberFormat="1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distributed" vertical="center" wrapText="1" indent="1"/>
    </xf>
    <xf numFmtId="0" fontId="6" fillId="0" borderId="44" xfId="0" applyFont="1" applyFill="1" applyBorder="1" applyAlignment="1">
      <alignment horizontal="distributed" vertical="center" wrapText="1" indent="1"/>
    </xf>
    <xf numFmtId="0" fontId="6" fillId="0" borderId="16" xfId="0" applyFont="1" applyFill="1" applyBorder="1" applyAlignment="1">
      <alignment horizontal="distributed" vertical="center" wrapText="1" indent="1"/>
    </xf>
    <xf numFmtId="0" fontId="1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27" xfId="0" applyFont="1" applyFill="1" applyBorder="1" applyAlignment="1">
      <alignment horizontal="left" vertical="top" wrapText="1"/>
    </xf>
    <xf numFmtId="0" fontId="10" fillId="0" borderId="22" xfId="0" applyFont="1" applyFill="1" applyBorder="1" applyAlignment="1">
      <alignment horizontal="left" vertical="top" wrapText="1"/>
    </xf>
    <xf numFmtId="0" fontId="10" fillId="0" borderId="0" xfId="0" applyFont="1" applyFill="1" applyBorder="1" applyAlignment="1">
      <alignment vertical="top" wrapText="1"/>
    </xf>
    <xf numFmtId="0" fontId="10" fillId="0" borderId="22" xfId="0" applyFont="1" applyFill="1" applyBorder="1" applyAlignment="1">
      <alignment vertical="top" wrapText="1"/>
    </xf>
    <xf numFmtId="0" fontId="6" fillId="0" borderId="0" xfId="0" applyFont="1" applyFill="1" applyBorder="1" applyAlignment="1">
      <alignment horizontal="left" vertical="top" wrapText="1"/>
    </xf>
    <xf numFmtId="0" fontId="6" fillId="0" borderId="22" xfId="0" applyFont="1" applyFill="1" applyBorder="1" applyAlignment="1">
      <alignment horizontal="left" vertical="top" wrapText="1"/>
    </xf>
    <xf numFmtId="0" fontId="15" fillId="0" borderId="54" xfId="0" applyFont="1" applyBorder="1" applyAlignment="1">
      <alignment horizontal="distributed" vertical="center" indent="2"/>
    </xf>
    <xf numFmtId="0" fontId="15" fillId="0" borderId="45" xfId="0" applyFont="1" applyBorder="1" applyAlignment="1">
      <alignment horizontal="distributed" vertical="center" indent="2"/>
    </xf>
    <xf numFmtId="0" fontId="10" fillId="0" borderId="0" xfId="0" applyFont="1" applyFill="1" applyBorder="1" applyAlignment="1">
      <alignment horizontal="left" vertical="top" wrapText="1"/>
    </xf>
    <xf numFmtId="0" fontId="10" fillId="0" borderId="0" xfId="0" applyFont="1" applyBorder="1" applyAlignment="1">
      <alignment horizontal="left" vertical="top" wrapText="1"/>
    </xf>
    <xf numFmtId="0" fontId="10" fillId="0" borderId="22" xfId="0" applyFont="1" applyBorder="1" applyAlignment="1">
      <alignment horizontal="left" vertical="top" wrapText="1"/>
    </xf>
    <xf numFmtId="0" fontId="10" fillId="0" borderId="36" xfId="0" applyFont="1" applyFill="1" applyBorder="1" applyAlignment="1">
      <alignment vertical="top" wrapText="1"/>
    </xf>
    <xf numFmtId="0" fontId="6" fillId="0" borderId="23" xfId="0" applyFont="1" applyFill="1" applyBorder="1" applyAlignment="1">
      <alignment vertical="top" wrapText="1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0" borderId="27" xfId="0" applyFont="1" applyBorder="1" applyAlignment="1">
      <alignment horizontal="left" vertical="top" wrapText="1"/>
    </xf>
    <xf numFmtId="0" fontId="6" fillId="0" borderId="22" xfId="0" applyFont="1" applyBorder="1" applyAlignment="1">
      <alignment horizontal="left" vertical="top" wrapText="1"/>
    </xf>
    <xf numFmtId="0" fontId="6" fillId="0" borderId="27" xfId="0" applyFont="1" applyBorder="1" applyAlignment="1">
      <alignment horizontal="left" vertical="top" wrapText="1"/>
    </xf>
    <xf numFmtId="0" fontId="15" fillId="0" borderId="43" xfId="0" applyFont="1" applyBorder="1" applyAlignment="1">
      <alignment horizontal="distributed" vertical="center" indent="2"/>
    </xf>
    <xf numFmtId="0" fontId="14" fillId="0" borderId="45" xfId="0" applyFont="1" applyBorder="1" applyAlignment="1">
      <alignment horizontal="distributed" vertical="center" indent="2"/>
    </xf>
    <xf numFmtId="0" fontId="10" fillId="0" borderId="34" xfId="0" applyFont="1" applyBorder="1" applyAlignment="1">
      <alignment horizontal="distributed" vertical="center" wrapText="1" indent="1"/>
    </xf>
    <xf numFmtId="0" fontId="0" fillId="0" borderId="46" xfId="0" applyBorder="1" applyAlignment="1">
      <alignment horizontal="distributed" vertical="center" wrapText="1" indent="1"/>
    </xf>
    <xf numFmtId="0" fontId="10" fillId="0" borderId="38" xfId="0" applyFont="1" applyBorder="1" applyAlignment="1">
      <alignment horizontal="distributed" vertical="center" wrapText="1" indent="1"/>
    </xf>
    <xf numFmtId="0" fontId="0" fillId="0" borderId="56" xfId="0" applyBorder="1" applyAlignment="1">
      <alignment horizontal="distributed" vertical="center" wrapText="1" indent="1"/>
    </xf>
    <xf numFmtId="0" fontId="16" fillId="0" borderId="0" xfId="0" applyFont="1" applyFill="1" applyAlignment="1">
      <alignment vertical="center" wrapText="1"/>
    </xf>
    <xf numFmtId="0" fontId="6" fillId="0" borderId="33" xfId="0" applyFont="1" applyFill="1" applyBorder="1" applyAlignment="1">
      <alignment horizontal="distributed" vertical="center" wrapText="1"/>
    </xf>
    <xf numFmtId="0" fontId="6" fillId="0" borderId="17" xfId="0" applyFont="1" applyFill="1" applyBorder="1" applyAlignment="1">
      <alignment horizontal="distributed" vertical="center"/>
    </xf>
    <xf numFmtId="0" fontId="6" fillId="0" borderId="49" xfId="0" applyFont="1" applyFill="1" applyBorder="1" applyAlignment="1">
      <alignment horizontal="distributed" vertical="center"/>
    </xf>
    <xf numFmtId="0" fontId="10" fillId="0" borderId="34" xfId="0" applyFont="1" applyFill="1" applyBorder="1" applyAlignment="1">
      <alignment horizontal="distributed" vertical="center" wrapText="1" indent="2"/>
    </xf>
    <xf numFmtId="0" fontId="6" fillId="0" borderId="18" xfId="0" applyFont="1" applyFill="1" applyBorder="1" applyAlignment="1">
      <alignment horizontal="distributed" vertical="center" wrapText="1" indent="2"/>
    </xf>
    <xf numFmtId="0" fontId="6" fillId="0" borderId="46" xfId="0" applyFont="1" applyFill="1" applyBorder="1" applyAlignment="1">
      <alignment horizontal="distributed" vertical="center" wrapText="1" indent="2"/>
    </xf>
    <xf numFmtId="0" fontId="10" fillId="0" borderId="38" xfId="0" applyFont="1" applyFill="1" applyBorder="1" applyAlignment="1">
      <alignment horizontal="distributed" vertical="center" wrapText="1"/>
    </xf>
    <xf numFmtId="0" fontId="6" fillId="0" borderId="11" xfId="0" applyFont="1" applyFill="1" applyBorder="1" applyAlignment="1">
      <alignment horizontal="distributed" vertical="center" wrapText="1"/>
    </xf>
    <xf numFmtId="0" fontId="6" fillId="0" borderId="56" xfId="0" applyFont="1" applyFill="1" applyBorder="1" applyAlignment="1">
      <alignment horizontal="distributed" vertical="center" wrapText="1"/>
    </xf>
    <xf numFmtId="0" fontId="6" fillId="0" borderId="34" xfId="0" applyFont="1" applyFill="1" applyBorder="1" applyAlignment="1">
      <alignment horizontal="distributed" vertical="center" wrapText="1"/>
    </xf>
    <xf numFmtId="0" fontId="6" fillId="0" borderId="18" xfId="0" applyFont="1" applyFill="1" applyBorder="1" applyAlignment="1">
      <alignment horizontal="distributed" vertical="center"/>
    </xf>
    <xf numFmtId="0" fontId="6" fillId="0" borderId="46" xfId="0" applyFont="1" applyFill="1" applyBorder="1" applyAlignment="1">
      <alignment horizontal="distributed" vertical="center"/>
    </xf>
    <xf numFmtId="0" fontId="10" fillId="0" borderId="34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10" fillId="0" borderId="43" xfId="0" applyFont="1" applyFill="1" applyBorder="1" applyAlignment="1">
      <alignment horizontal="distributed" vertical="center" wrapText="1" indent="1"/>
    </xf>
    <xf numFmtId="0" fontId="6" fillId="0" borderId="54" xfId="0" applyFont="1" applyFill="1" applyBorder="1" applyAlignment="1">
      <alignment horizontal="distributed" vertical="center" wrapText="1" indent="1"/>
    </xf>
    <xf numFmtId="0" fontId="6" fillId="0" borderId="45" xfId="0" applyFont="1" applyFill="1" applyBorder="1" applyAlignment="1">
      <alignment horizontal="distributed" vertical="center" wrapText="1" indent="1"/>
    </xf>
    <xf numFmtId="0" fontId="10" fillId="0" borderId="36" xfId="0" applyFont="1" applyFill="1" applyBorder="1" applyAlignment="1">
      <alignment horizontal="left" vertical="center"/>
    </xf>
    <xf numFmtId="0" fontId="6" fillId="0" borderId="36" xfId="0" applyFont="1" applyFill="1" applyBorder="1" applyAlignment="1">
      <alignment horizontal="left" vertical="center"/>
    </xf>
    <xf numFmtId="0" fontId="10" fillId="0" borderId="43" xfId="0" applyFont="1" applyFill="1" applyBorder="1" applyAlignment="1">
      <alignment horizontal="distributed" vertical="center" wrapText="1"/>
    </xf>
    <xf numFmtId="0" fontId="10" fillId="0" borderId="54" xfId="0" applyFont="1" applyFill="1" applyBorder="1" applyAlignment="1">
      <alignment horizontal="distributed" vertical="center" wrapText="1"/>
    </xf>
    <xf numFmtId="0" fontId="10" fillId="0" borderId="34" xfId="0" applyFont="1" applyFill="1" applyBorder="1" applyAlignment="1">
      <alignment horizontal="distributed" vertical="center" wrapText="1" indent="1"/>
    </xf>
    <xf numFmtId="0" fontId="0" fillId="0" borderId="46" xfId="0" applyBorder="1" applyAlignment="1">
      <alignment horizontal="distributed" vertical="center" indent="1"/>
    </xf>
    <xf numFmtId="0" fontId="10" fillId="0" borderId="55" xfId="0" applyFont="1" applyFill="1" applyBorder="1" applyAlignment="1">
      <alignment horizontal="distributed" vertical="center" wrapText="1"/>
    </xf>
    <xf numFmtId="0" fontId="10" fillId="0" borderId="33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left" vertical="center"/>
    </xf>
    <xf numFmtId="0" fontId="10" fillId="0" borderId="24" xfId="0" applyFont="1" applyBorder="1" applyAlignment="1">
      <alignment horizontal="distributed" vertical="distributed" wrapText="1" indent="2"/>
    </xf>
    <xf numFmtId="0" fontId="6" fillId="0" borderId="24" xfId="0" applyFont="1" applyBorder="1" applyAlignment="1">
      <alignment horizontal="distributed" vertical="distributed" wrapText="1" indent="2"/>
    </xf>
    <xf numFmtId="0" fontId="10" fillId="0" borderId="38" xfId="0" applyFont="1" applyBorder="1" applyAlignment="1">
      <alignment horizontal="distributed" vertical="center" wrapText="1"/>
    </xf>
    <xf numFmtId="0" fontId="6" fillId="0" borderId="56" xfId="0" applyFont="1" applyBorder="1" applyAlignment="1">
      <alignment horizontal="distributed"/>
    </xf>
    <xf numFmtId="0" fontId="10" fillId="0" borderId="33" xfId="0" applyFont="1" applyBorder="1" applyAlignment="1">
      <alignment horizontal="distributed" vertical="center" wrapText="1" indent="2"/>
    </xf>
    <xf numFmtId="0" fontId="10" fillId="0" borderId="49" xfId="0" applyFont="1" applyBorder="1" applyAlignment="1">
      <alignment horizontal="distributed" vertical="center" wrapText="1" indent="2"/>
    </xf>
    <xf numFmtId="0" fontId="10" fillId="0" borderId="40" xfId="0" applyFont="1" applyFill="1" applyBorder="1" applyAlignment="1">
      <alignment horizontal="distributed" vertical="center" wrapText="1" indent="2"/>
    </xf>
    <xf numFmtId="0" fontId="60" fillId="0" borderId="28" xfId="0" applyFont="1" applyFill="1" applyBorder="1" applyAlignment="1">
      <alignment horizontal="distributed" vertical="center" wrapText="1" indent="1"/>
    </xf>
    <xf numFmtId="0" fontId="59" fillId="0" borderId="28" xfId="0" applyFont="1" applyFill="1" applyBorder="1" applyAlignment="1">
      <alignment horizontal="distributed" vertical="center" wrapText="1" indent="1"/>
    </xf>
    <xf numFmtId="182" fontId="10" fillId="0" borderId="27" xfId="0" applyNumberFormat="1" applyFont="1" applyFill="1" applyBorder="1" applyAlignment="1">
      <alignment horizontal="left" vertical="top" wrapText="1"/>
    </xf>
    <xf numFmtId="182" fontId="10" fillId="0" borderId="0" xfId="0" applyNumberFormat="1" applyFont="1" applyFill="1" applyBorder="1" applyAlignment="1">
      <alignment horizontal="left" vertical="top" wrapText="1"/>
    </xf>
    <xf numFmtId="182" fontId="6" fillId="0" borderId="22" xfId="0" applyNumberFormat="1" applyFont="1" applyFill="1" applyBorder="1" applyAlignment="1">
      <alignment horizontal="left" vertical="top" wrapText="1"/>
    </xf>
    <xf numFmtId="182" fontId="6" fillId="0" borderId="27" xfId="0" applyNumberFormat="1" applyFont="1" applyFill="1" applyBorder="1" applyAlignment="1">
      <alignment horizontal="left" vertical="top" wrapText="1"/>
    </xf>
    <xf numFmtId="182" fontId="6" fillId="0" borderId="0" xfId="0" applyNumberFormat="1" applyFont="1" applyFill="1" applyBorder="1" applyAlignment="1">
      <alignment horizontal="left" vertical="top" wrapText="1"/>
    </xf>
    <xf numFmtId="0" fontId="60" fillId="0" borderId="15" xfId="0" applyFont="1" applyFill="1" applyBorder="1" applyAlignment="1">
      <alignment horizontal="center" vertical="center" wrapText="1"/>
    </xf>
    <xf numFmtId="0" fontId="59" fillId="0" borderId="46" xfId="0" applyFont="1" applyFill="1" applyBorder="1" applyAlignment="1">
      <alignment horizontal="center" vertical="center" wrapText="1"/>
    </xf>
    <xf numFmtId="0" fontId="60" fillId="0" borderId="28" xfId="0" applyFont="1" applyFill="1" applyBorder="1" applyAlignment="1">
      <alignment horizontal="center" vertical="center" wrapText="1"/>
    </xf>
    <xf numFmtId="0" fontId="59" fillId="0" borderId="28" xfId="0" applyFont="1" applyFill="1" applyBorder="1" applyAlignment="1">
      <alignment horizontal="center" vertical="center" wrapText="1"/>
    </xf>
    <xf numFmtId="182" fontId="10" fillId="0" borderId="22" xfId="0" applyNumberFormat="1" applyFont="1" applyFill="1" applyBorder="1" applyAlignment="1">
      <alignment horizontal="left" vertical="top" wrapText="1"/>
    </xf>
    <xf numFmtId="0" fontId="10" fillId="0" borderId="11" xfId="20" applyNumberFormat="1" applyFont="1" applyBorder="1" applyAlignment="1">
      <alignment horizontal="justify" vertical="top" wrapText="1"/>
    </xf>
    <xf numFmtId="0" fontId="6" fillId="0" borderId="11" xfId="20" applyFont="1" applyBorder="1" applyAlignment="1">
      <alignment horizontal="justify" vertical="top" wrapText="1"/>
    </xf>
    <xf numFmtId="0" fontId="6" fillId="0" borderId="11" xfId="20" applyNumberFormat="1" applyFont="1" applyBorder="1" applyAlignment="1">
      <alignment horizontal="justify" vertical="top" wrapText="1"/>
    </xf>
    <xf numFmtId="0" fontId="0" fillId="0" borderId="18" xfId="0" applyBorder="1">
      <alignment vertical="center"/>
    </xf>
    <xf numFmtId="0" fontId="0" fillId="0" borderId="46" xfId="0" applyBorder="1">
      <alignment vertical="center"/>
    </xf>
    <xf numFmtId="0" fontId="10" fillId="0" borderId="11" xfId="20" applyNumberFormat="1" applyFont="1" applyBorder="1" applyAlignment="1">
      <alignment horizontal="left" vertical="top" wrapText="1"/>
    </xf>
    <xf numFmtId="0" fontId="6" fillId="0" borderId="11" xfId="20" applyNumberFormat="1" applyFont="1" applyBorder="1" applyAlignment="1">
      <alignment horizontal="left" vertical="top" wrapText="1"/>
    </xf>
    <xf numFmtId="0" fontId="10" fillId="0" borderId="13" xfId="20" applyNumberFormat="1" applyFont="1" applyBorder="1" applyAlignment="1">
      <alignment horizontal="left" vertical="top" wrapText="1"/>
    </xf>
    <xf numFmtId="0" fontId="19" fillId="0" borderId="11" xfId="0" applyNumberFormat="1" applyFont="1" applyFill="1" applyBorder="1" applyAlignment="1">
      <alignment horizontal="left" vertical="top" wrapText="1"/>
    </xf>
    <xf numFmtId="0" fontId="28" fillId="0" borderId="40" xfId="0" applyFont="1" applyFill="1" applyBorder="1" applyAlignment="1">
      <alignment horizontal="left" vertical="top" wrapText="1"/>
    </xf>
    <xf numFmtId="0" fontId="16" fillId="0" borderId="40" xfId="0" applyFont="1" applyFill="1" applyBorder="1" applyAlignment="1">
      <alignment horizontal="left" vertical="top" wrapText="1"/>
    </xf>
  </cellXfs>
  <cellStyles count="112">
    <cellStyle name=" 1" xfId="47"/>
    <cellStyle name="20% - 輔色1" xfId="1" builtinId="30" customBuiltin="1"/>
    <cellStyle name="20% - 輔色1 2" xfId="48"/>
    <cellStyle name="20% - 輔色2" xfId="2" builtinId="34" customBuiltin="1"/>
    <cellStyle name="20% - 輔色2 2" xfId="49"/>
    <cellStyle name="20% - 輔色3" xfId="3" builtinId="38" customBuiltin="1"/>
    <cellStyle name="20% - 輔色3 2" xfId="50"/>
    <cellStyle name="20% - 輔色4" xfId="4" builtinId="42" customBuiltin="1"/>
    <cellStyle name="20% - 輔色4 2" xfId="51"/>
    <cellStyle name="20% - 輔色5" xfId="5" builtinId="46" customBuiltin="1"/>
    <cellStyle name="20% - 輔色5 2" xfId="52"/>
    <cellStyle name="20% - 輔色6" xfId="6" builtinId="50" customBuiltin="1"/>
    <cellStyle name="20% - 輔色6 2" xfId="53"/>
    <cellStyle name="40% - 輔色1" xfId="7" builtinId="31" customBuiltin="1"/>
    <cellStyle name="40% - 輔色1 2" xfId="54"/>
    <cellStyle name="40% - 輔色2" xfId="8" builtinId="35" customBuiltin="1"/>
    <cellStyle name="40% - 輔色2 2" xfId="55"/>
    <cellStyle name="40% - 輔色3" xfId="9" builtinId="39" customBuiltin="1"/>
    <cellStyle name="40% - 輔色3 2" xfId="56"/>
    <cellStyle name="40% - 輔色4" xfId="10" builtinId="43" customBuiltin="1"/>
    <cellStyle name="40% - 輔色4 2" xfId="57"/>
    <cellStyle name="40% - 輔色5" xfId="11" builtinId="47" customBuiltin="1"/>
    <cellStyle name="40% - 輔色5 2" xfId="58"/>
    <cellStyle name="40% - 輔色6" xfId="12" builtinId="51" customBuiltin="1"/>
    <cellStyle name="40% - 輔色6 2" xfId="59"/>
    <cellStyle name="60% - 輔色1" xfId="13" builtinId="32" customBuiltin="1"/>
    <cellStyle name="60% - 輔色1 2" xfId="60"/>
    <cellStyle name="60% - 輔色2" xfId="14" builtinId="36" customBuiltin="1"/>
    <cellStyle name="60% - 輔色2 2" xfId="61"/>
    <cellStyle name="60% - 輔色3" xfId="15" builtinId="40" customBuiltin="1"/>
    <cellStyle name="60% - 輔色3 2" xfId="62"/>
    <cellStyle name="60% - 輔色4" xfId="16" builtinId="44" customBuiltin="1"/>
    <cellStyle name="60% - 輔色4 2" xfId="63"/>
    <cellStyle name="60% - 輔色5" xfId="17" builtinId="48" customBuiltin="1"/>
    <cellStyle name="60% - 輔色5 2" xfId="64"/>
    <cellStyle name="60% - 輔色6" xfId="18" builtinId="52" customBuiltin="1"/>
    <cellStyle name="60% - 輔色6 2" xfId="65"/>
    <cellStyle name="Euro" xfId="19"/>
    <cellStyle name="一般" xfId="0" builtinId="0"/>
    <cellStyle name="一般 2" xfId="66"/>
    <cellStyle name="一般 2 2" xfId="67"/>
    <cellStyle name="一般 2 3" xfId="68"/>
    <cellStyle name="一般 2 4" xfId="69"/>
    <cellStyle name="一般 2_1021220-104利息收入" xfId="70"/>
    <cellStyle name="一般 3" xfId="71"/>
    <cellStyle name="一般 3 2" xfId="72"/>
    <cellStyle name="一般 4" xfId="73"/>
    <cellStyle name="一般 4 2" xfId="74"/>
    <cellStyle name="一般 5" xfId="75"/>
    <cellStyle name="一般 6" xfId="111"/>
    <cellStyle name="一般_(For 監理會)101附屬單位預算(營業部分)" xfId="20"/>
    <cellStyle name="千分位" xfId="21" builtinId="3"/>
    <cellStyle name="千分位 2" xfId="76"/>
    <cellStyle name="千分位 2 2" xfId="77"/>
    <cellStyle name="千分位 2 2 2" xfId="78"/>
    <cellStyle name="千分位 2 3" xfId="79"/>
    <cellStyle name="千分位 3" xfId="80"/>
    <cellStyle name="千分位 4" xfId="81"/>
    <cellStyle name="千分位 5" xfId="82"/>
    <cellStyle name="千分位[0] 2" xfId="83"/>
    <cellStyle name="千分位[0] 3" xfId="84"/>
    <cellStyle name="中等" xfId="22" builtinId="28" customBuiltin="1"/>
    <cellStyle name="中等 2" xfId="85"/>
    <cellStyle name="未定義" xfId="23"/>
    <cellStyle name="合計" xfId="24" builtinId="25" customBuiltin="1"/>
    <cellStyle name="合計 2" xfId="86"/>
    <cellStyle name="好" xfId="25" builtinId="26" customBuiltin="1"/>
    <cellStyle name="好 2" xfId="87"/>
    <cellStyle name="百分比" xfId="26" builtinId="5"/>
    <cellStyle name="百分比 2" xfId="88"/>
    <cellStyle name="百分比 3" xfId="89"/>
    <cellStyle name="計算方式" xfId="27" builtinId="22" customBuiltin="1"/>
    <cellStyle name="計算方式 2" xfId="90"/>
    <cellStyle name="連結的儲存格" xfId="28" builtinId="24" customBuiltin="1"/>
    <cellStyle name="連結的儲存格 2" xfId="91"/>
    <cellStyle name="備註" xfId="29" builtinId="10" customBuiltin="1"/>
    <cellStyle name="備註 2" xfId="92"/>
    <cellStyle name="說明文字" xfId="30" builtinId="53" customBuiltin="1"/>
    <cellStyle name="說明文字 2" xfId="93"/>
    <cellStyle name="輔色1" xfId="31" builtinId="29" customBuiltin="1"/>
    <cellStyle name="輔色1 2" xfId="94"/>
    <cellStyle name="輔色2" xfId="32" builtinId="33" customBuiltin="1"/>
    <cellStyle name="輔色2 2" xfId="95"/>
    <cellStyle name="輔色3" xfId="33" builtinId="37" customBuiltin="1"/>
    <cellStyle name="輔色3 2" xfId="96"/>
    <cellStyle name="輔色4" xfId="34" builtinId="41" customBuiltin="1"/>
    <cellStyle name="輔色4 2" xfId="97"/>
    <cellStyle name="輔色5" xfId="35" builtinId="45" customBuiltin="1"/>
    <cellStyle name="輔色5 2" xfId="98"/>
    <cellStyle name="輔色6" xfId="36" builtinId="49" customBuiltin="1"/>
    <cellStyle name="輔色6 2" xfId="99"/>
    <cellStyle name="標題" xfId="37" builtinId="15" customBuiltin="1"/>
    <cellStyle name="標題 1" xfId="38" builtinId="16" customBuiltin="1"/>
    <cellStyle name="標題 1 2" xfId="100"/>
    <cellStyle name="標題 2" xfId="39" builtinId="17" customBuiltin="1"/>
    <cellStyle name="標題 2 2" xfId="101"/>
    <cellStyle name="標題 3" xfId="40" builtinId="18" customBuiltin="1"/>
    <cellStyle name="標題 3 2" xfId="102"/>
    <cellStyle name="標題 4" xfId="41" builtinId="19" customBuiltin="1"/>
    <cellStyle name="標題 4 2" xfId="103"/>
    <cellStyle name="標題 5" xfId="104"/>
    <cellStyle name="樣式 1" xfId="105"/>
    <cellStyle name="輸入" xfId="42" builtinId="20" customBuiltin="1"/>
    <cellStyle name="輸入 2" xfId="106"/>
    <cellStyle name="輸出" xfId="43" builtinId="21" customBuiltin="1"/>
    <cellStyle name="輸出 2" xfId="107"/>
    <cellStyle name="檢查儲存格" xfId="44" builtinId="23" customBuiltin="1"/>
    <cellStyle name="檢查儲存格 2" xfId="108"/>
    <cellStyle name="壞" xfId="45" builtinId="27" customBuiltin="1"/>
    <cellStyle name="壞 2" xfId="109"/>
    <cellStyle name="警告文字" xfId="46" builtinId="11" customBuiltin="1"/>
    <cellStyle name="警告文字 2" xfId="11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TW"/>
  <c:chart>
    <c:view3D>
      <c:rotX val="12"/>
      <c:rotY val="20"/>
      <c:perspective val="0"/>
    </c:view3D>
    <c:plotArea>
      <c:layout/>
      <c:pie3DChart>
        <c:dLbls>
          <c:showCatName val="1"/>
          <c:showPercent val="1"/>
        </c:dLbls>
      </c:pie3DChart>
      <c:spPr>
        <a:noFill/>
        <a:ln w="25400">
          <a:noFill/>
        </a:ln>
      </c:spPr>
    </c:plotArea>
    <c:plotVisOnly val="1"/>
    <c:dispBlanksAs val="zero"/>
  </c:chart>
  <c:spPr>
    <a:noFill/>
    <a:ln w="9525">
      <a:noFill/>
    </a:ln>
  </c:spPr>
  <c:txPr>
    <a:bodyPr/>
    <a:lstStyle/>
    <a:p>
      <a:pPr>
        <a:defRPr sz="425" b="0" i="0" u="none" strike="noStrike" baseline="0">
          <a:solidFill>
            <a:srgbClr val="000000"/>
          </a:solidFill>
          <a:latin typeface="新細明體"/>
          <a:ea typeface="新細明體"/>
          <a:cs typeface="新細明體"/>
        </a:defRPr>
      </a:pPr>
      <a:endParaRPr lang="zh-TW"/>
    </a:p>
  </c:txPr>
  <c:printSettings>
    <c:headerFooter alignWithMargins="0"/>
    <c:pageMargins b="1" l="0.75000000000000278" r="0.75000000000000278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TW"/>
  <c:chart>
    <c:title>
      <c:tx>
        <c:rich>
          <a:bodyPr/>
          <a:lstStyle/>
          <a:p>
            <a:pPr>
              <a:defRPr sz="1625" b="0" i="0" u="sng" strike="noStrike" baseline="0">
                <a:solidFill>
                  <a:srgbClr val="000000"/>
                </a:solidFill>
                <a:latin typeface="標楷體"/>
                <a:ea typeface="標楷體"/>
                <a:cs typeface="標楷體"/>
              </a:defRPr>
            </a:pPr>
            <a:r>
              <a:rPr lang="zh-TW" altLang="en-US"/>
              <a:t>成本與費用及賸餘</a:t>
            </a:r>
          </a:p>
        </c:rich>
      </c:tx>
      <c:layout>
        <c:manualLayout>
          <c:xMode val="edge"/>
          <c:yMode val="edge"/>
          <c:x val="0.36644105783492831"/>
          <c:y val="3.0984783889309786E-3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0.18299724690796193"/>
          <c:y val="0.31003039513677838"/>
          <c:w val="0.65129728820785882"/>
          <c:h val="0.54711246200607899"/>
        </c:manualLayout>
      </c:layout>
      <c:pie3DChart>
        <c:varyColors val="1"/>
        <c:ser>
          <c:idx val="0"/>
          <c:order val="0"/>
          <c:tx>
            <c:strRef>
              <c:f>圖1!$C$20</c:f>
              <c:strCache>
                <c:ptCount val="1"/>
                <c:pt idx="0">
                  <c:v>成本與費用及賸餘</c:v>
                </c:pt>
              </c:strCache>
            </c:strRef>
          </c:tx>
          <c:spPr>
            <a:pattFill prst="pct10">
              <a:fgClr>
                <a:srgbClr val="9999FF"/>
              </a:fgClr>
              <a:bgClr>
                <a:srgbClr val="FFFFFF"/>
              </a:bgClr>
            </a:pattFill>
            <a:ln w="12700">
              <a:solidFill>
                <a:srgbClr val="000000"/>
              </a:solidFill>
              <a:prstDash val="solid"/>
            </a:ln>
          </c:spPr>
          <c:explosion val="22"/>
          <c:dPt>
            <c:idx val="0"/>
            <c:explosion val="31"/>
          </c:dPt>
          <c:dPt>
            <c:idx val="2"/>
            <c:explosion val="33"/>
          </c:dPt>
          <c:dLbls>
            <c:dLbl>
              <c:idx val="0"/>
              <c:layout>
                <c:manualLayout>
                  <c:x val="0.22190125618020096"/>
                  <c:y val="-9.6208186742614638E-2"/>
                </c:manualLayout>
              </c:layout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標楷體"/>
                        <a:ea typeface="標楷體"/>
                        <a:cs typeface="標楷體"/>
                      </a:defRPr>
                    </a:pPr>
                    <a:r>
                      <a:rPr lang="zh-TW" altLang="en-US" sz="1000" b="0" i="0" strike="noStrike">
                        <a:solidFill>
                          <a:srgbClr val="000000"/>
                        </a:solidFill>
                        <a:latin typeface="標楷體"/>
                        <a:ea typeface="標楷體"/>
                      </a:rPr>
                      <a:t>    投融資業務成本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標楷體"/>
                        <a:ea typeface="標楷體"/>
                        <a:cs typeface="標楷體"/>
                      </a:defRPr>
                    </a:pPr>
                    <a:r>
                      <a:rPr lang="zh-TW" altLang="en-US" sz="1000" b="0" i="0" strike="noStrike">
                        <a:solidFill>
                          <a:srgbClr val="000000"/>
                        </a:solidFill>
                        <a:latin typeface="標楷體"/>
                        <a:ea typeface="標楷體"/>
                      </a:rPr>
                      <a:t>   </a:t>
                    </a:r>
                    <a:r>
                      <a:rPr lang="en-US" altLang="zh-TW" sz="1000" b="0" i="0" strike="noStrike">
                        <a:solidFill>
                          <a:srgbClr val="000000"/>
                        </a:solidFill>
                        <a:latin typeface="Times New Roman"/>
                        <a:cs typeface="Times New Roman"/>
                      </a:rPr>
                      <a:t>0.25%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bestFit"/>
            </c:dLbl>
            <c:dLbl>
              <c:idx val="1"/>
              <c:layout>
                <c:manualLayout>
                  <c:x val="0.16105983824989478"/>
                  <c:y val="4.0348786188960373E-2"/>
                </c:manualLayout>
              </c:layout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標楷體"/>
                        <a:ea typeface="標楷體"/>
                        <a:cs typeface="標楷體"/>
                      </a:defRPr>
                    </a:pPr>
                    <a:r>
                      <a:rPr lang="zh-TW" altLang="en-US" sz="1000" b="0" i="0" strike="noStrike">
                        <a:solidFill>
                          <a:srgbClr val="000000"/>
                        </a:solidFill>
                        <a:latin typeface="標楷體"/>
                        <a:ea typeface="標楷體"/>
                      </a:rPr>
                      <a:t>    保險成本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標楷體"/>
                        <a:ea typeface="標楷體"/>
                        <a:cs typeface="標楷體"/>
                      </a:defRPr>
                    </a:pPr>
                    <a:r>
                      <a:rPr lang="zh-TW" altLang="en-US" sz="1000" b="0" i="0" strike="noStrike">
                        <a:solidFill>
                          <a:srgbClr val="000000"/>
                        </a:solidFill>
                        <a:latin typeface="標楷體"/>
                        <a:ea typeface="標楷體"/>
                      </a:rPr>
                      <a:t>    </a:t>
                    </a:r>
                    <a:r>
                      <a:rPr lang="en-US" altLang="zh-TW" sz="1000" b="0" i="0" strike="noStrike">
                        <a:solidFill>
                          <a:srgbClr val="000000"/>
                        </a:solidFill>
                        <a:latin typeface="Times New Roman"/>
                        <a:cs typeface="Times New Roman"/>
                      </a:rPr>
                      <a:t>98.92%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bestFit"/>
            </c:dLbl>
            <c:dLbl>
              <c:idx val="2"/>
              <c:layout>
                <c:manualLayout>
                  <c:x val="-0.18713732414252357"/>
                  <c:y val="-5.742045402219477E-2"/>
                </c:manualLayout>
              </c:layout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標楷體"/>
                        <a:ea typeface="標楷體"/>
                        <a:cs typeface="標楷體"/>
                      </a:defRPr>
                    </a:pPr>
                    <a:r>
                      <a:rPr lang="zh-TW" altLang="en-US" sz="1000" b="0" i="0" strike="noStrike">
                        <a:solidFill>
                          <a:srgbClr val="000000"/>
                        </a:solidFill>
                        <a:latin typeface="標楷體"/>
                        <a:ea typeface="標楷體"/>
                      </a:rPr>
                      <a:t>    其他業務成本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標楷體"/>
                        <a:ea typeface="標楷體"/>
                        <a:cs typeface="標楷體"/>
                      </a:defRPr>
                    </a:pPr>
                    <a:r>
                      <a:rPr lang="zh-TW" altLang="en-US" sz="1000" b="0" i="0" strike="noStrike">
                        <a:solidFill>
                          <a:srgbClr val="000000"/>
                        </a:solidFill>
                        <a:latin typeface="標楷體"/>
                        <a:ea typeface="標楷體"/>
                      </a:rPr>
                      <a:t>   </a:t>
                    </a:r>
                    <a:r>
                      <a:rPr lang="en-US" altLang="zh-TW" sz="1000" b="0" i="0" strike="noStrike">
                        <a:solidFill>
                          <a:srgbClr val="000000"/>
                        </a:solidFill>
                        <a:latin typeface="Times New Roman"/>
                        <a:cs typeface="Times New Roman"/>
                      </a:rPr>
                      <a:t>0.83%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bestFit"/>
            </c:dLbl>
            <c:dLbl>
              <c:idx val="3"/>
              <c:layout>
                <c:manualLayout>
                  <c:x val="-1.3594938514905343E-2"/>
                  <c:y val="-0.13004177563104066"/>
                </c:manualLayout>
              </c:layout>
              <c:tx>
                <c:rich>
                  <a:bodyPr/>
                  <a:lstStyle/>
                  <a:p>
                    <a:r>
                      <a:rPr lang="zh-TW" altLang="en-US" sz="1000" b="0" i="0" strike="noStrike">
                        <a:solidFill>
                          <a:srgbClr val="000000"/>
                        </a:solidFill>
                        <a:latin typeface="標楷體"/>
                        <a:ea typeface="標楷體"/>
                      </a:rPr>
                      <a:t>業務外費用</a:t>
                    </a:r>
                  </a:p>
                  <a:p>
                    <a:r>
                      <a:rPr lang="en-US" altLang="zh-TW" sz="1000" b="0" i="0" strike="noStrike">
                        <a:solidFill>
                          <a:srgbClr val="000000"/>
                        </a:solidFill>
                        <a:latin typeface="Times New Roman"/>
                        <a:cs typeface="Times New Roman"/>
                      </a:rPr>
                      <a:t>0.00%</a:t>
                    </a:r>
                  </a:p>
                </c:rich>
              </c:tx>
              <c:dLblPos val="bestFit"/>
            </c:dLbl>
            <c:dLbl>
              <c:idx val="4"/>
              <c:layout>
                <c:manualLayout>
                  <c:xMode val="edge"/>
                  <c:yMode val="edge"/>
                  <c:x val="0.31268033526793454"/>
                  <c:y val="0.84498480243161389"/>
                </c:manualLayout>
              </c:layout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標楷體"/>
                        <a:ea typeface="標楷體"/>
                        <a:cs typeface="標楷體"/>
                      </a:defRPr>
                    </a:pPr>
                    <a:r>
                      <a:rPr lang="zh-TW" altLang="en-US" sz="1000" b="0" i="0" strike="noStrike">
                        <a:solidFill>
                          <a:srgbClr val="000000"/>
                        </a:solidFill>
                        <a:latin typeface="標楷體"/>
                        <a:ea typeface="標楷體"/>
                      </a:rPr>
                      <a:t>本期賸餘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標楷體"/>
                        <a:ea typeface="標楷體"/>
                        <a:cs typeface="標楷體"/>
                      </a:defRPr>
                    </a:pPr>
                    <a:r>
                      <a:rPr lang="en-US" altLang="zh-TW" sz="1000" b="0" i="0" strike="noStrike">
                        <a:solidFill>
                          <a:srgbClr val="000000"/>
                        </a:solidFill>
                        <a:latin typeface="Times New Roman"/>
                        <a:cs typeface="Times New Roman"/>
                      </a:rPr>
                      <a:t>0.00%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bestFit"/>
            </c:dLbl>
            <c:numFmt formatCode="0.0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標楷體"/>
                    <a:ea typeface="標楷體"/>
                    <a:cs typeface="標楷體"/>
                  </a:defRPr>
                </a:pPr>
                <a:endParaRPr lang="zh-TW"/>
              </a:p>
            </c:txPr>
            <c:showCatName val="1"/>
            <c:showPercent val="1"/>
            <c:showLeaderLines val="1"/>
            <c:leaderLines>
              <c:spPr>
                <a:ln w="12700">
                  <a:solidFill>
                    <a:srgbClr val="000000"/>
                  </a:solidFill>
                  <a:prstDash val="solid"/>
                </a:ln>
              </c:spPr>
            </c:leaderLines>
          </c:dLbls>
          <c:cat>
            <c:strRef>
              <c:f>圖1!$C$22:$C$25</c:f>
              <c:strCache>
                <c:ptCount val="4"/>
                <c:pt idx="0">
                  <c:v>    投融資業務成本</c:v>
                </c:pt>
                <c:pt idx="1">
                  <c:v>    保險成本</c:v>
                </c:pt>
                <c:pt idx="2">
                  <c:v>    其他業務成本</c:v>
                </c:pt>
                <c:pt idx="3">
                  <c:v>業務外費用</c:v>
                </c:pt>
              </c:strCache>
            </c:strRef>
          </c:cat>
          <c:val>
            <c:numRef>
              <c:f>圖1!$D$22:$D$25</c:f>
              <c:numCache>
                <c:formatCode>#,##0</c:formatCode>
                <c:ptCount val="4"/>
                <c:pt idx="0">
                  <c:v>957166</c:v>
                </c:pt>
                <c:pt idx="1">
                  <c:v>379995310</c:v>
                </c:pt>
                <c:pt idx="2">
                  <c:v>3170740</c:v>
                </c:pt>
                <c:pt idx="3">
                  <c:v>90</c:v>
                </c:pt>
              </c:numCache>
            </c:numRef>
          </c:val>
        </c:ser>
        <c:dLbls>
          <c:showCatName val="1"/>
          <c:showPercent val="1"/>
        </c:dLbls>
      </c:pie3DChart>
      <c:spPr>
        <a:noFill/>
        <a:ln w="25400">
          <a:noFill/>
        </a:ln>
      </c:spPr>
    </c:plotArea>
    <c:plotVisOnly val="1"/>
    <c:dispBlanksAs val="zero"/>
  </c:chart>
  <c:spPr>
    <a:noFill/>
    <a:ln w="9525">
      <a:noFill/>
    </a:ln>
  </c:spPr>
  <c:txPr>
    <a:bodyPr/>
    <a:lstStyle/>
    <a:p>
      <a:pPr>
        <a:defRPr sz="1625" b="0" i="0" u="none" strike="noStrike" baseline="0">
          <a:solidFill>
            <a:srgbClr val="000000"/>
          </a:solidFill>
          <a:latin typeface="新細明體"/>
          <a:ea typeface="新細明體"/>
          <a:cs typeface="新細明體"/>
        </a:defRPr>
      </a:pPr>
      <a:endParaRPr lang="zh-TW"/>
    </a:p>
  </c:txPr>
  <c:printSettings>
    <c:headerFooter alignWithMargins="0"/>
    <c:pageMargins b="1" l="0.75000000000000278" r="0.75000000000000278" t="1" header="0.5" footer="0.5"/>
    <c:pageSetup paperSize="9" orientation="landscape" horizontalDpi="300" verticalDpi="300"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TW"/>
  <c:chart>
    <c:title>
      <c:tx>
        <c:rich>
          <a:bodyPr/>
          <a:lstStyle/>
          <a:p>
            <a:pPr>
              <a:defRPr sz="1625" b="0" i="0" u="sng" strike="noStrike" baseline="0">
                <a:solidFill>
                  <a:srgbClr val="000000"/>
                </a:solidFill>
                <a:latin typeface="標楷體"/>
                <a:ea typeface="標楷體"/>
                <a:cs typeface="標楷體"/>
              </a:defRPr>
            </a:pPr>
            <a:r>
              <a:rPr lang="zh-TW" altLang="en-US"/>
              <a:t>收          入</a:t>
            </a:r>
          </a:p>
        </c:rich>
      </c:tx>
      <c:layout>
        <c:manualLayout>
          <c:xMode val="edge"/>
          <c:yMode val="edge"/>
          <c:x val="0.38040372585591953"/>
          <c:y val="1.5151559989228201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0.18155632370396071"/>
          <c:y val="0.30909182378025668"/>
          <c:w val="0.65417913461586286"/>
          <c:h val="0.54848647161006037"/>
        </c:manualLayout>
      </c:layout>
      <c:pie3DChart>
        <c:varyColors val="1"/>
        <c:ser>
          <c:idx val="0"/>
          <c:order val="0"/>
          <c:tx>
            <c:strRef>
              <c:f>圖1!$A$20</c:f>
              <c:strCache>
                <c:ptCount val="1"/>
                <c:pt idx="0">
                  <c:v>收        入</c:v>
                </c:pt>
              </c:strCache>
            </c:strRef>
          </c:tx>
          <c:spPr>
            <a:pattFill prst="pct10">
              <a:fgClr>
                <a:srgbClr val="9999FF"/>
              </a:fgClr>
              <a:bgClr>
                <a:srgbClr val="FFFFFF"/>
              </a:bgClr>
            </a:pattFill>
            <a:ln w="12700">
              <a:solidFill>
                <a:srgbClr val="000000"/>
              </a:solidFill>
              <a:prstDash val="solid"/>
            </a:ln>
          </c:spPr>
          <c:explosion val="22"/>
          <c:dPt>
            <c:idx val="0"/>
            <c:explosion val="31"/>
          </c:dPt>
          <c:dPt>
            <c:idx val="2"/>
            <c:explosion val="33"/>
          </c:dPt>
          <c:dLbls>
            <c:dLbl>
              <c:idx val="0"/>
              <c:layout>
                <c:manualLayout>
                  <c:x val="3.3796514231271065E-2"/>
                  <c:y val="-1.5996809200528903E-2"/>
                </c:manualLayout>
              </c:layout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標楷體"/>
                        <a:ea typeface="標楷體"/>
                        <a:cs typeface="標楷體"/>
                      </a:defRPr>
                    </a:pPr>
                    <a:r>
                      <a:rPr lang="zh-TW" altLang="en-US" sz="1000" b="0" i="0" strike="noStrike">
                        <a:solidFill>
                          <a:srgbClr val="000000"/>
                        </a:solidFill>
                        <a:latin typeface="標楷體"/>
                        <a:ea typeface="標楷體"/>
                      </a:rPr>
                      <a:t>    投融資業務收入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標楷體"/>
                        <a:ea typeface="標楷體"/>
                        <a:cs typeface="標楷體"/>
                      </a:defRPr>
                    </a:pPr>
                    <a:r>
                      <a:rPr lang="zh-TW" altLang="en-US" sz="1000" b="0" i="0" strike="noStrike">
                        <a:solidFill>
                          <a:srgbClr val="000000"/>
                        </a:solidFill>
                        <a:latin typeface="標楷體"/>
                        <a:ea typeface="標楷體"/>
                      </a:rPr>
                      <a:t>   </a:t>
                    </a:r>
                    <a:r>
                      <a:rPr lang="en-US" altLang="zh-TW" sz="1000" b="0" i="0" strike="noStrike">
                        <a:solidFill>
                          <a:srgbClr val="000000"/>
                        </a:solidFill>
                        <a:latin typeface="Times New Roman"/>
                        <a:ea typeface="標楷體"/>
                        <a:cs typeface="Times New Roman"/>
                      </a:rPr>
                      <a:t>7</a:t>
                    </a:r>
                    <a:r>
                      <a:rPr lang="en-US" altLang="zh-TW" sz="1000" b="0" i="0" strike="noStrike">
                        <a:solidFill>
                          <a:srgbClr val="000000"/>
                        </a:solidFill>
                        <a:latin typeface="Times New Roman"/>
                        <a:cs typeface="Times New Roman"/>
                      </a:rPr>
                      <a:t>.55%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bestFit"/>
            </c:dLbl>
            <c:dLbl>
              <c:idx val="1"/>
              <c:layout>
                <c:manualLayout>
                  <c:x val="0.21310256996963617"/>
                  <c:y val="2.2585761588587012E-2"/>
                </c:manualLayout>
              </c:layout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標楷體"/>
                        <a:ea typeface="標楷體"/>
                        <a:cs typeface="標楷體"/>
                      </a:defRPr>
                    </a:pPr>
                    <a:r>
                      <a:rPr lang="zh-TW" altLang="en-US" sz="1000" b="0" i="0" strike="noStrike">
                        <a:solidFill>
                          <a:srgbClr val="000000"/>
                        </a:solidFill>
                        <a:latin typeface="標楷體"/>
                        <a:ea typeface="標楷體"/>
                      </a:rPr>
                      <a:t>    保險收入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標楷體"/>
                        <a:ea typeface="標楷體"/>
                        <a:cs typeface="標楷體"/>
                      </a:defRPr>
                    </a:pPr>
                    <a:r>
                      <a:rPr lang="zh-TW" altLang="en-US" sz="1000" b="0" i="0" strike="noStrike">
                        <a:solidFill>
                          <a:srgbClr val="000000"/>
                        </a:solidFill>
                        <a:latin typeface="標楷體"/>
                        <a:ea typeface="標楷體"/>
                      </a:rPr>
                      <a:t>    </a:t>
                    </a:r>
                    <a:r>
                      <a:rPr lang="en-US" altLang="zh-TW" sz="1000" b="0" i="0" strike="noStrike">
                        <a:solidFill>
                          <a:srgbClr val="000000"/>
                        </a:solidFill>
                        <a:latin typeface="Times New Roman"/>
                        <a:cs typeface="Times New Roman"/>
                      </a:rPr>
                      <a:t>91.34%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bestFit"/>
            </c:dLbl>
            <c:dLbl>
              <c:idx val="2"/>
              <c:layout>
                <c:manualLayout>
                  <c:x val="-0.12150653850528451"/>
                  <c:y val="-8.7732003126004501E-2"/>
                </c:manualLayout>
              </c:layout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標楷體"/>
                        <a:ea typeface="標楷體"/>
                        <a:cs typeface="標楷體"/>
                      </a:defRPr>
                    </a:pPr>
                    <a:r>
                      <a:rPr lang="zh-TW" altLang="en-US" sz="1000" b="0" i="0" strike="noStrike">
                        <a:solidFill>
                          <a:srgbClr val="000000"/>
                        </a:solidFill>
                        <a:latin typeface="標楷體"/>
                        <a:ea typeface="標楷體"/>
                      </a:rPr>
                      <a:t>  其他業務收入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標楷體"/>
                        <a:ea typeface="標楷體"/>
                        <a:cs typeface="標楷體"/>
                      </a:defRPr>
                    </a:pPr>
                    <a:r>
                      <a:rPr lang="en-US" altLang="zh-TW" sz="1000" b="0" i="0" strike="noStrike">
                        <a:solidFill>
                          <a:srgbClr val="000000"/>
                        </a:solidFill>
                        <a:latin typeface="Times New Roman"/>
                        <a:cs typeface="Times New Roman"/>
                      </a:rPr>
                      <a:t>1.09%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bestFit"/>
            </c:dLbl>
            <c:dLbl>
              <c:idx val="3"/>
              <c:layout>
                <c:manualLayout>
                  <c:x val="1.7770495981523186E-2"/>
                  <c:y val="-0.12634243039008691"/>
                </c:manualLayout>
              </c:layout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標楷體"/>
                        <a:ea typeface="標楷體"/>
                        <a:cs typeface="標楷體"/>
                      </a:defRPr>
                    </a:pPr>
                    <a:r>
                      <a:rPr lang="zh-TW" altLang="en-US" sz="1000" b="0" i="0" strike="noStrike">
                        <a:solidFill>
                          <a:srgbClr val="000000"/>
                        </a:solidFill>
                        <a:latin typeface="標楷體"/>
                        <a:ea typeface="標楷體"/>
                      </a:rPr>
                      <a:t>業務外收入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標楷體"/>
                        <a:ea typeface="標楷體"/>
                        <a:cs typeface="標楷體"/>
                      </a:defRPr>
                    </a:pPr>
                    <a:r>
                      <a:rPr lang="en-US" altLang="zh-TW" sz="1000" b="0" i="0" strike="noStrike">
                        <a:solidFill>
                          <a:srgbClr val="000000"/>
                        </a:solidFill>
                        <a:latin typeface="Times New Roman"/>
                        <a:cs typeface="Times New Roman"/>
                      </a:rPr>
                      <a:t>0.02%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bestFit"/>
            </c:dLbl>
            <c:numFmt formatCode="0.00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標楷體"/>
                    <a:ea typeface="標楷體"/>
                    <a:cs typeface="標楷體"/>
                  </a:defRPr>
                </a:pPr>
                <a:endParaRPr lang="zh-TW"/>
              </a:p>
            </c:txPr>
            <c:showCatName val="1"/>
            <c:showPercent val="1"/>
            <c:showLeaderLines val="1"/>
            <c:leaderLines>
              <c:spPr>
                <a:ln w="12700">
                  <a:solidFill>
                    <a:srgbClr val="000000"/>
                  </a:solidFill>
                  <a:prstDash val="solid"/>
                </a:ln>
              </c:spPr>
            </c:leaderLines>
          </c:dLbls>
          <c:cat>
            <c:strRef>
              <c:f>圖1!$A$22:$A$25</c:f>
              <c:strCache>
                <c:ptCount val="4"/>
                <c:pt idx="0">
                  <c:v>    投融資業務收入</c:v>
                </c:pt>
                <c:pt idx="1">
                  <c:v>    保險收入</c:v>
                </c:pt>
                <c:pt idx="2">
                  <c:v>  其他業務收入</c:v>
                </c:pt>
                <c:pt idx="3">
                  <c:v>業務外收入</c:v>
                </c:pt>
              </c:strCache>
            </c:strRef>
          </c:cat>
          <c:val>
            <c:numRef>
              <c:f>圖1!$B$22:$B$25</c:f>
              <c:numCache>
                <c:formatCode>#,##0_ ;[Red]\-#,##0\ </c:formatCode>
                <c:ptCount val="4"/>
                <c:pt idx="0">
                  <c:v>29000631</c:v>
                </c:pt>
                <c:pt idx="1">
                  <c:v>350845363</c:v>
                </c:pt>
                <c:pt idx="2">
                  <c:v>4180351</c:v>
                </c:pt>
                <c:pt idx="3">
                  <c:v>96961</c:v>
                </c:pt>
              </c:numCache>
            </c:numRef>
          </c:val>
        </c:ser>
        <c:dLbls>
          <c:showCatName val="1"/>
          <c:showPercent val="1"/>
        </c:dLbls>
      </c:pie3DChart>
      <c:spPr>
        <a:noFill/>
        <a:ln w="25400">
          <a:noFill/>
        </a:ln>
      </c:spPr>
    </c:plotArea>
    <c:plotVisOnly val="1"/>
    <c:dispBlanksAs val="zero"/>
  </c:chart>
  <c:spPr>
    <a:noFill/>
    <a:ln w="9525">
      <a:noFill/>
    </a:ln>
  </c:spPr>
  <c:txPr>
    <a:bodyPr/>
    <a:lstStyle/>
    <a:p>
      <a:pPr>
        <a:defRPr sz="1625" b="0" i="0" u="none" strike="noStrike" baseline="0">
          <a:solidFill>
            <a:srgbClr val="000000"/>
          </a:solidFill>
          <a:latin typeface="新細明體"/>
          <a:ea typeface="新細明體"/>
          <a:cs typeface="新細明體"/>
        </a:defRPr>
      </a:pPr>
      <a:endParaRPr lang="zh-TW"/>
    </a:p>
  </c:txPr>
  <c:printSettings>
    <c:headerFooter alignWithMargins="0"/>
    <c:pageMargins b="1" l="0.75000000000000278" r="0.75000000000000278" t="1" header="0.5" footer="0.5"/>
    <c:pageSetup paperSize="9" orientation="landscape"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zh-TW"/>
  <c:chart>
    <c:view3D>
      <c:rotX val="12"/>
      <c:rotY val="20"/>
      <c:perspective val="0"/>
    </c:view3D>
    <c:plotArea>
      <c:layout/>
      <c:pie3DChart>
        <c:dLbls>
          <c:showCatName val="1"/>
          <c:showPercent val="1"/>
        </c:dLbls>
      </c:pie3DChart>
      <c:spPr>
        <a:noFill/>
        <a:ln w="25400">
          <a:noFill/>
        </a:ln>
      </c:spPr>
    </c:plotArea>
    <c:plotVisOnly val="1"/>
    <c:dispBlanksAs val="zero"/>
  </c:chart>
  <c:spPr>
    <a:noFill/>
    <a:ln w="9525">
      <a:noFill/>
    </a:ln>
  </c:spPr>
  <c:txPr>
    <a:bodyPr/>
    <a:lstStyle/>
    <a:p>
      <a:pPr>
        <a:defRPr sz="425" b="0" i="0" u="none" strike="noStrike" baseline="0">
          <a:solidFill>
            <a:srgbClr val="000000"/>
          </a:solidFill>
          <a:latin typeface="新細明體"/>
          <a:ea typeface="新細明體"/>
          <a:cs typeface="新細明體"/>
        </a:defRPr>
      </a:pPr>
      <a:endParaRPr lang="zh-TW"/>
    </a:p>
  </c:txPr>
  <c:printSettings>
    <c:headerFooter alignWithMargins="0"/>
    <c:pageMargins b="1" l="0.750000000000003" r="0.750000000000003" t="1" header="0.5" footer="0.5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TW"/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標楷體"/>
                <a:ea typeface="標楷體"/>
                <a:cs typeface="標楷體"/>
              </a:defRPr>
            </a:pPr>
            <a:r>
              <a:rPr lang="zh-TW" altLang="en-US" sz="1600" b="1" i="0" strike="noStrike">
                <a:solidFill>
                  <a:srgbClr val="000000"/>
                </a:solidFill>
                <a:latin typeface="標楷體"/>
                <a:ea typeface="標楷體"/>
              </a:rPr>
              <a:t>最近</a:t>
            </a:r>
            <a:r>
              <a:rPr lang="en-US" altLang="zh-TW" sz="1600" b="1" i="0" strike="noStrike">
                <a:solidFill>
                  <a:srgbClr val="000000"/>
                </a:solidFill>
                <a:latin typeface="Times New Roman"/>
                <a:cs typeface="Times New Roman"/>
              </a:rPr>
              <a:t>5</a:t>
            </a:r>
            <a:r>
              <a:rPr lang="zh-TW" altLang="en-US" sz="1600" b="1" i="0" strike="noStrike">
                <a:solidFill>
                  <a:srgbClr val="000000"/>
                </a:solidFill>
                <a:latin typeface="標楷體"/>
                <a:ea typeface="標楷體"/>
              </a:rPr>
              <a:t>年收入與費用</a:t>
            </a:r>
          </a:p>
        </c:rich>
      </c:tx>
      <c:layout>
        <c:manualLayout>
          <c:xMode val="edge"/>
          <c:yMode val="edge"/>
          <c:x val="0.37777832433206904"/>
          <c:y val="1.162792018068698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7185210048047031"/>
          <c:y val="0.17441880271030596"/>
          <c:w val="0.74074181241582626"/>
          <c:h val="0.61162860150414156"/>
        </c:manualLayout>
      </c:layout>
      <c:barChart>
        <c:barDir val="col"/>
        <c:grouping val="clustered"/>
        <c:ser>
          <c:idx val="0"/>
          <c:order val="0"/>
          <c:tx>
            <c:strRef>
              <c:f>圖2!$A$18</c:f>
              <c:strCache>
                <c:ptCount val="1"/>
                <c:pt idx="0">
                  <c:v>收入合計</c:v>
                </c:pt>
              </c:strCache>
            </c:strRef>
          </c:tx>
          <c:spPr>
            <a:solidFill>
              <a:srgbClr val="969696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圖2!$B$37:$F$37</c:f>
              <c:numCache>
                <c:formatCode>General</c:formatCode>
                <c:ptCount val="5"/>
                <c:pt idx="0">
                  <c:v>101</c:v>
                </c:pt>
                <c:pt idx="1">
                  <c:v>102</c:v>
                </c:pt>
                <c:pt idx="2">
                  <c:v>103</c:v>
                </c:pt>
                <c:pt idx="3">
                  <c:v>104</c:v>
                </c:pt>
                <c:pt idx="4">
                  <c:v>105</c:v>
                </c:pt>
              </c:numCache>
            </c:numRef>
          </c:cat>
          <c:val>
            <c:numRef>
              <c:f>圖2!$B$41:$F$41</c:f>
              <c:numCache>
                <c:formatCode>#,##0</c:formatCode>
                <c:ptCount val="5"/>
                <c:pt idx="0">
                  <c:v>465226560000</c:v>
                </c:pt>
                <c:pt idx="1">
                  <c:v>412068011000</c:v>
                </c:pt>
                <c:pt idx="2">
                  <c:v>422781119000</c:v>
                </c:pt>
                <c:pt idx="3">
                  <c:v>369339056000</c:v>
                </c:pt>
                <c:pt idx="4">
                  <c:v>384123306000</c:v>
                </c:pt>
              </c:numCache>
            </c:numRef>
          </c:val>
        </c:ser>
        <c:ser>
          <c:idx val="0"/>
          <c:order val="1"/>
          <c:tx>
            <c:strRef>
              <c:f>圖2!$A$22</c:f>
              <c:strCache>
                <c:ptCount val="1"/>
                <c:pt idx="0">
                  <c:v>費用合計</c:v>
                </c:pt>
              </c:strCache>
            </c:strRef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圖2!$B$37:$F$37</c:f>
              <c:numCache>
                <c:formatCode>General</c:formatCode>
                <c:ptCount val="5"/>
                <c:pt idx="0">
                  <c:v>101</c:v>
                </c:pt>
                <c:pt idx="1">
                  <c:v>102</c:v>
                </c:pt>
                <c:pt idx="2">
                  <c:v>103</c:v>
                </c:pt>
                <c:pt idx="3">
                  <c:v>104</c:v>
                </c:pt>
                <c:pt idx="4">
                  <c:v>105</c:v>
                </c:pt>
              </c:numCache>
            </c:numRef>
          </c:cat>
          <c:val>
            <c:numRef>
              <c:f>圖2!$B$45:$F$45</c:f>
              <c:numCache>
                <c:formatCode>#,##0</c:formatCode>
                <c:ptCount val="5"/>
                <c:pt idx="0">
                  <c:v>465226560000</c:v>
                </c:pt>
                <c:pt idx="1">
                  <c:v>412068011000</c:v>
                </c:pt>
                <c:pt idx="2">
                  <c:v>422781119000</c:v>
                </c:pt>
                <c:pt idx="3">
                  <c:v>369339056000</c:v>
                </c:pt>
                <c:pt idx="4">
                  <c:v>384123306000</c:v>
                </c:pt>
              </c:numCache>
            </c:numRef>
          </c:val>
        </c:ser>
        <c:axId val="125605376"/>
        <c:axId val="125607296"/>
      </c:barChart>
      <c:catAx>
        <c:axId val="12560537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標楷體"/>
                    <a:ea typeface="標楷體"/>
                    <a:cs typeface="標楷體"/>
                  </a:defRPr>
                </a:pPr>
                <a:r>
                  <a:rPr lang="zh-TW" altLang="en-US"/>
                  <a:t>年度</a:t>
                </a:r>
              </a:p>
            </c:rich>
          </c:tx>
          <c:layout>
            <c:manualLayout>
              <c:xMode val="edge"/>
              <c:yMode val="edge"/>
              <c:x val="0.15407429698249131"/>
              <c:y val="0.8139544126480972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  <a:cs typeface="新細明體"/>
              </a:defRPr>
            </a:pPr>
            <a:endParaRPr lang="zh-TW"/>
          </a:p>
        </c:txPr>
        <c:crossAx val="125607296"/>
        <c:crosses val="autoZero"/>
        <c:lblAlgn val="ctr"/>
        <c:lblOffset val="100"/>
        <c:tickLblSkip val="1"/>
        <c:tickMarkSkip val="1"/>
      </c:catAx>
      <c:valAx>
        <c:axId val="12560729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1200" b="0" i="0" u="none" strike="noStrike" baseline="0">
                    <a:solidFill>
                      <a:srgbClr val="000000"/>
                    </a:solidFill>
                    <a:latin typeface="標楷體"/>
                    <a:ea typeface="標楷體"/>
                    <a:cs typeface="標楷體"/>
                  </a:defRPr>
                </a:pPr>
                <a:r>
                  <a:rPr lang="zh-TW" altLang="en-US"/>
                  <a:t>百萬元</a:t>
                </a:r>
              </a:p>
            </c:rich>
          </c:tx>
          <c:layout>
            <c:manualLayout>
              <c:xMode val="edge"/>
              <c:yMode val="edge"/>
              <c:x val="8.0000115740908193E-2"/>
              <c:y val="4.6511680722747924E-2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  <a:cs typeface="新細明體"/>
              </a:defRPr>
            </a:pPr>
            <a:endParaRPr lang="zh-TW"/>
          </a:p>
        </c:txPr>
        <c:crossAx val="125605376"/>
        <c:crosses val="autoZero"/>
        <c:crossBetween val="between"/>
        <c:minorUnit val="1104780514.8156011"/>
        <c:dispUnits>
          <c:builtInUnit val="millions"/>
        </c:dispUnits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t"/>
      <c:legendEntry>
        <c:idx val="0"/>
        <c:txPr>
          <a:bodyPr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標楷體"/>
                <a:ea typeface="標楷體"/>
                <a:cs typeface="標楷體"/>
              </a:defRPr>
            </a:pPr>
            <a:endParaRPr lang="zh-TW"/>
          </a:p>
        </c:txPr>
      </c:legendEntry>
      <c:legendEntry>
        <c:idx val="1"/>
        <c:txPr>
          <a:bodyPr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標楷體"/>
                <a:ea typeface="標楷體"/>
                <a:cs typeface="標楷體"/>
              </a:defRPr>
            </a:pPr>
            <a:endParaRPr lang="zh-TW"/>
          </a:p>
        </c:txPr>
      </c:legendEntry>
      <c:layout>
        <c:manualLayout>
          <c:xMode val="edge"/>
          <c:yMode val="edge"/>
          <c:x val="0.76740851766279028"/>
          <c:y val="1.1627920180686981E-2"/>
          <c:w val="0.13185204261001535"/>
          <c:h val="0.11860478584300722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新細明體"/>
              <a:ea typeface="新細明體"/>
              <a:cs typeface="新細明體"/>
            </a:defRPr>
          </a:pPr>
          <a:endParaRPr lang="zh-TW"/>
        </a:p>
      </c:txPr>
    </c:legend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新細明體"/>
          <a:ea typeface="新細明體"/>
          <a:cs typeface="新細明體"/>
        </a:defRPr>
      </a:pPr>
      <a:endParaRPr lang="zh-TW"/>
    </a:p>
  </c:txPr>
  <c:printSettings>
    <c:headerFooter alignWithMargins="0">
      <c:oddHeader>&amp;A</c:oddHeader>
      <c:oddFooter>Page &amp;P</c:oddFooter>
    </c:headerFooter>
    <c:pageMargins b="1" l="0.750000000000003" r="0.750000000000003" t="1" header="0.5" footer="0.5"/>
    <c:pageSetup paperSize="9" orientation="landscape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</xdr:row>
      <xdr:rowOff>0</xdr:rowOff>
    </xdr:from>
    <xdr:to>
      <xdr:col>4</xdr:col>
      <xdr:colOff>0</xdr:colOff>
      <xdr:row>17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18</xdr:row>
      <xdr:rowOff>200025</xdr:rowOff>
    </xdr:to>
    <xdr:graphicFrame macro="">
      <xdr:nvGraphicFramePr>
        <xdr:cNvPr id="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</xdr:row>
      <xdr:rowOff>0</xdr:rowOff>
    </xdr:from>
    <xdr:to>
      <xdr:col>4</xdr:col>
      <xdr:colOff>0</xdr:colOff>
      <xdr:row>10</xdr:row>
      <xdr:rowOff>95250</xdr:rowOff>
    </xdr:to>
    <xdr:graphicFrame macro="">
      <xdr:nvGraphicFramePr>
        <xdr:cNvPr id="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0.27306</cdr:x>
      <cdr:y>0.83969</cdr:y>
    </cdr:from>
    <cdr:to>
      <cdr:x>0.3699</cdr:x>
      <cdr:y>0.96376</cdr:y>
    </cdr:to>
    <cdr:sp macro="" textlink="">
      <cdr:nvSpPr>
        <cdr:cNvPr id="20488" name="Text Box 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837273" y="2644140"/>
          <a:ext cx="651584" cy="39070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7432" tIns="27432" rIns="27432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本期賸餘</a:t>
          </a:r>
          <a:endParaRPr lang="zh-TW" altLang="en-US" sz="1000" b="0" i="0" strike="noStrike">
            <a:solidFill>
              <a:srgbClr val="000000"/>
            </a:solidFill>
            <a:latin typeface="新細明體"/>
            <a:ea typeface="新細明體"/>
          </a:endParaRPr>
        </a:p>
        <a:p xmlns:a="http://schemas.openxmlformats.org/drawingml/2006/main"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0.00%</a:t>
          </a: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0.4453</cdr:x>
      <cdr:y>0.08954</cdr:y>
    </cdr:from>
    <cdr:to>
      <cdr:x>0.45959</cdr:x>
      <cdr:y>0.20131</cdr:y>
    </cdr:to>
    <cdr:sp macro="" textlink="">
      <cdr:nvSpPr>
        <cdr:cNvPr id="5325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950996" y="285465"/>
          <a:ext cx="94607" cy="35238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  <a:effectLst xmlns:a="http://schemas.openxmlformats.org/drawingml/2006/main"/>
      </cdr:spPr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0</xdr:rowOff>
    </xdr:from>
    <xdr:to>
      <xdr:col>4</xdr:col>
      <xdr:colOff>0</xdr:colOff>
      <xdr:row>11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</xdr:row>
      <xdr:rowOff>9525</xdr:rowOff>
    </xdr:from>
    <xdr:to>
      <xdr:col>5</xdr:col>
      <xdr:colOff>952500</xdr:colOff>
      <xdr:row>12</xdr:row>
      <xdr:rowOff>38100</xdr:rowOff>
    </xdr:to>
    <xdr:graphicFrame macro="">
      <xdr:nvGraphicFramePr>
        <xdr:cNvPr id="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0.24779</cdr:x>
      <cdr:y>0.15031</cdr:y>
    </cdr:from>
    <cdr:to>
      <cdr:x>0.26257</cdr:x>
      <cdr:y>0.2199</cdr:y>
    </cdr:to>
    <cdr:sp macro="" textlink="">
      <cdr:nvSpPr>
        <cdr:cNvPr id="614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598651" y="620224"/>
          <a:ext cx="95154" cy="28571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  <a:effectLst xmlns:a="http://schemas.openxmlformats.org/drawingml/2006/main"/>
      </cdr:spPr>
    </cdr:sp>
  </cdr:relSizeAnchor>
</c:userShape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9"/>
  <sheetViews>
    <sheetView showGridLines="0" topLeftCell="A16" zoomScaleNormal="100" workbookViewId="0">
      <selection activeCell="D24" sqref="D24"/>
    </sheetView>
  </sheetViews>
  <sheetFormatPr defaultColWidth="13.5" defaultRowHeight="21"/>
  <cols>
    <col min="1" max="1" width="19.5" style="661" customWidth="1"/>
    <col min="2" max="2" width="19.625" style="661" customWidth="1"/>
    <col min="3" max="3" width="26.625" style="661" customWidth="1"/>
    <col min="4" max="4" width="24.25" style="661" customWidth="1"/>
    <col min="5" max="16384" width="13.5" style="661"/>
  </cols>
  <sheetData>
    <row r="1" spans="1:2" s="660" customFormat="1" ht="30" customHeight="1">
      <c r="A1" s="658" t="s">
        <v>857</v>
      </c>
      <c r="B1" s="659" t="s">
        <v>858</v>
      </c>
    </row>
    <row r="2" spans="1:2" s="660" customFormat="1" ht="30" customHeight="1">
      <c r="A2" s="658"/>
    </row>
    <row r="3" spans="1:2" ht="30" customHeight="1"/>
    <row r="4" spans="1:2" ht="30" customHeight="1"/>
    <row r="5" spans="1:2" ht="30" customHeight="1"/>
    <row r="6" spans="1:2" ht="30" customHeight="1"/>
    <row r="7" spans="1:2" ht="30" customHeight="1"/>
    <row r="8" spans="1:2" ht="30" customHeight="1"/>
    <row r="9" spans="1:2" ht="30" customHeight="1"/>
    <row r="10" spans="1:2" ht="30" customHeight="1"/>
    <row r="11" spans="1:2" ht="30" customHeight="1"/>
    <row r="12" spans="1:2" ht="30" customHeight="1"/>
    <row r="13" spans="1:2" ht="30" customHeight="1"/>
    <row r="14" spans="1:2" ht="30" customHeight="1"/>
    <row r="15" spans="1:2" ht="30" customHeight="1"/>
    <row r="16" spans="1:2" ht="30" customHeight="1"/>
    <row r="17" spans="1:5" ht="30" customHeight="1"/>
    <row r="19" spans="1:5">
      <c r="D19" s="662" t="s">
        <v>859</v>
      </c>
    </row>
    <row r="20" spans="1:5" ht="24" customHeight="1">
      <c r="A20" s="663" t="s">
        <v>860</v>
      </c>
      <c r="B20" s="664" t="s">
        <v>861</v>
      </c>
      <c r="C20" s="663" t="s">
        <v>862</v>
      </c>
      <c r="D20" s="664" t="s">
        <v>861</v>
      </c>
    </row>
    <row r="21" spans="1:5" ht="24" customHeight="1">
      <c r="A21" s="665" t="s">
        <v>218</v>
      </c>
      <c r="B21" s="666">
        <f>SUM(B22:B24)</f>
        <v>384026345</v>
      </c>
      <c r="C21" s="667" t="s">
        <v>863</v>
      </c>
      <c r="D21" s="668">
        <f>SUM(D22:D24)</f>
        <v>384123216</v>
      </c>
    </row>
    <row r="22" spans="1:5" ht="24" customHeight="1">
      <c r="A22" s="669" t="s">
        <v>864</v>
      </c>
      <c r="B22" s="670">
        <v>29000631</v>
      </c>
      <c r="C22" s="671" t="s">
        <v>865</v>
      </c>
      <c r="D22" s="672">
        <v>957166</v>
      </c>
    </row>
    <row r="23" spans="1:5" ht="24" customHeight="1">
      <c r="A23" s="669" t="s">
        <v>866</v>
      </c>
      <c r="B23" s="670">
        <v>350845363</v>
      </c>
      <c r="C23" s="671" t="s">
        <v>867</v>
      </c>
      <c r="D23" s="672">
        <v>379995310</v>
      </c>
    </row>
    <row r="24" spans="1:5" ht="24" customHeight="1">
      <c r="A24" s="673" t="s">
        <v>868</v>
      </c>
      <c r="B24" s="670">
        <v>4180351</v>
      </c>
      <c r="C24" s="671" t="s">
        <v>869</v>
      </c>
      <c r="D24" s="672">
        <v>3170740</v>
      </c>
    </row>
    <row r="25" spans="1:5" ht="24" customHeight="1">
      <c r="A25" s="674" t="s">
        <v>870</v>
      </c>
      <c r="B25" s="675">
        <v>96961</v>
      </c>
      <c r="C25" s="676" t="s">
        <v>871</v>
      </c>
      <c r="D25" s="677">
        <v>90</v>
      </c>
    </row>
    <row r="26" spans="1:5" ht="24" customHeight="1">
      <c r="A26" s="678"/>
      <c r="B26" s="679"/>
      <c r="C26" s="680" t="s">
        <v>872</v>
      </c>
      <c r="D26" s="681" t="s">
        <v>144</v>
      </c>
    </row>
    <row r="27" spans="1:5" ht="24" customHeight="1">
      <c r="A27" s="682" t="s">
        <v>873</v>
      </c>
      <c r="B27" s="683">
        <f>B21+B25</f>
        <v>384123306</v>
      </c>
      <c r="C27" s="682" t="s">
        <v>874</v>
      </c>
      <c r="D27" s="684">
        <f>D21+D25</f>
        <v>384123306</v>
      </c>
      <c r="E27" s="685"/>
    </row>
    <row r="28" spans="1:5" ht="24" customHeight="1">
      <c r="A28" s="730"/>
      <c r="B28" s="731"/>
      <c r="C28" s="730"/>
      <c r="D28" s="732"/>
      <c r="E28" s="685"/>
    </row>
    <row r="29" spans="1:5" ht="24" customHeight="1">
      <c r="A29" s="730"/>
      <c r="B29" s="731"/>
      <c r="C29" s="730"/>
      <c r="D29" s="732"/>
      <c r="E29" s="685"/>
    </row>
    <row r="30" spans="1:5" ht="24" customHeight="1">
      <c r="A30" s="730"/>
      <c r="B30" s="731"/>
      <c r="C30" s="730"/>
      <c r="D30" s="732"/>
      <c r="E30" s="685"/>
    </row>
    <row r="31" spans="1:5" ht="24" customHeight="1">
      <c r="A31" s="730"/>
      <c r="B31" s="731"/>
      <c r="C31" s="730"/>
      <c r="D31" s="732"/>
      <c r="E31" s="685"/>
    </row>
    <row r="32" spans="1:5" ht="24" customHeight="1">
      <c r="A32" s="730"/>
      <c r="B32" s="731"/>
      <c r="C32" s="730"/>
      <c r="D32" s="732"/>
      <c r="E32" s="685"/>
    </row>
    <row r="33" spans="1:5" ht="24" customHeight="1">
      <c r="A33" s="730"/>
      <c r="B33" s="731"/>
      <c r="C33" s="730"/>
      <c r="D33" s="732"/>
      <c r="E33" s="685"/>
    </row>
    <row r="34" spans="1:5" ht="24" customHeight="1">
      <c r="A34" s="730"/>
      <c r="B34" s="731"/>
      <c r="C34" s="730"/>
      <c r="D34" s="732"/>
      <c r="E34" s="685"/>
    </row>
    <row r="35" spans="1:5" ht="24" customHeight="1">
      <c r="A35" s="730"/>
      <c r="B35" s="731"/>
      <c r="C35" s="730"/>
      <c r="D35" s="732"/>
      <c r="E35" s="685"/>
    </row>
    <row r="36" spans="1:5" ht="24" customHeight="1">
      <c r="A36" s="730"/>
      <c r="B36" s="731"/>
      <c r="C36" s="730"/>
      <c r="D36" s="732"/>
      <c r="E36" s="685"/>
    </row>
    <row r="37" spans="1:5" ht="24" customHeight="1">
      <c r="A37" s="730"/>
      <c r="B37" s="731"/>
      <c r="C37" s="730"/>
      <c r="D37" s="732"/>
      <c r="E37" s="685"/>
    </row>
    <row r="38" spans="1:5" ht="24" customHeight="1">
      <c r="A38" s="730"/>
      <c r="B38" s="731"/>
      <c r="C38" s="730"/>
      <c r="D38" s="732"/>
      <c r="E38" s="685"/>
    </row>
    <row r="39" spans="1:5" ht="24" customHeight="1">
      <c r="A39" s="730"/>
      <c r="B39" s="731"/>
      <c r="C39" s="730"/>
      <c r="D39" s="732"/>
      <c r="E39" s="685"/>
    </row>
    <row r="40" spans="1:5" ht="24" customHeight="1">
      <c r="A40" s="730"/>
      <c r="B40" s="731"/>
      <c r="C40" s="730"/>
      <c r="D40" s="732"/>
      <c r="E40" s="685"/>
    </row>
    <row r="41" spans="1:5" ht="24" customHeight="1">
      <c r="A41" s="730"/>
      <c r="B41" s="731"/>
      <c r="C41" s="730"/>
      <c r="D41" s="732"/>
      <c r="E41" s="685"/>
    </row>
    <row r="42" spans="1:5" ht="24" customHeight="1">
      <c r="A42" s="730"/>
      <c r="B42" s="731"/>
      <c r="C42" s="730"/>
      <c r="D42" s="732"/>
      <c r="E42" s="685"/>
    </row>
    <row r="43" spans="1:5" ht="24" customHeight="1">
      <c r="A43" s="730"/>
      <c r="B43" s="731"/>
      <c r="C43" s="730"/>
      <c r="D43" s="732"/>
      <c r="E43" s="685"/>
    </row>
    <row r="44" spans="1:5" ht="24" customHeight="1">
      <c r="A44" s="730"/>
      <c r="B44" s="731"/>
      <c r="C44" s="730"/>
      <c r="D44" s="732"/>
      <c r="E44" s="685"/>
    </row>
    <row r="45" spans="1:5" ht="24" customHeight="1">
      <c r="A45" s="730"/>
      <c r="B45" s="731"/>
      <c r="C45" s="730"/>
      <c r="D45" s="732"/>
      <c r="E45" s="685"/>
    </row>
    <row r="46" spans="1:5" ht="24" customHeight="1">
      <c r="A46" s="730"/>
      <c r="B46" s="731"/>
      <c r="C46" s="730"/>
      <c r="D46" s="732"/>
      <c r="E46" s="685"/>
    </row>
    <row r="47" spans="1:5" ht="24" customHeight="1">
      <c r="A47" s="730"/>
      <c r="B47" s="731"/>
      <c r="C47" s="730"/>
      <c r="D47" s="732"/>
      <c r="E47" s="685"/>
    </row>
    <row r="48" spans="1:5" ht="24" customHeight="1">
      <c r="A48" s="730"/>
      <c r="B48" s="731"/>
      <c r="C48" s="730"/>
      <c r="D48" s="732"/>
      <c r="E48" s="685"/>
    </row>
    <row r="49" spans="1:5" ht="24" customHeight="1">
      <c r="A49" s="730"/>
      <c r="B49" s="731"/>
      <c r="C49" s="730"/>
      <c r="D49" s="732"/>
      <c r="E49" s="685"/>
    </row>
    <row r="50" spans="1:5" ht="24" customHeight="1">
      <c r="A50" s="730"/>
      <c r="B50" s="731"/>
      <c r="C50" s="730"/>
      <c r="D50" s="732"/>
      <c r="E50" s="685"/>
    </row>
    <row r="51" spans="1:5" ht="24" customHeight="1">
      <c r="A51" s="730"/>
      <c r="B51" s="731"/>
      <c r="C51" s="730"/>
      <c r="D51" s="732"/>
      <c r="E51" s="685"/>
    </row>
    <row r="52" spans="1:5" ht="24" customHeight="1">
      <c r="A52" s="730"/>
      <c r="B52" s="731"/>
      <c r="C52" s="730"/>
      <c r="D52" s="732"/>
      <c r="E52" s="685"/>
    </row>
    <row r="53" spans="1:5" ht="24" customHeight="1">
      <c r="A53" s="730"/>
      <c r="B53" s="731"/>
      <c r="C53" s="730"/>
      <c r="D53" s="732"/>
      <c r="E53" s="685"/>
    </row>
    <row r="54" spans="1:5" ht="1.1499999999999999" customHeight="1">
      <c r="B54" s="686">
        <f>B22/$B$27</f>
        <v>7.5498233371968329E-2</v>
      </c>
      <c r="C54" s="687">
        <v>7.55</v>
      </c>
      <c r="D54" s="686">
        <f>D22/$D$27</f>
        <v>2.4918196450178422E-3</v>
      </c>
      <c r="E54" s="687">
        <v>0.25</v>
      </c>
    </row>
    <row r="55" spans="1:5" ht="1.1499999999999999" customHeight="1">
      <c r="B55" s="686">
        <f>B23/$B$27</f>
        <v>0.91336650893033811</v>
      </c>
      <c r="C55" s="687">
        <v>91.34</v>
      </c>
      <c r="D55" s="686">
        <f>D23/$D$27</f>
        <v>0.98925346123101421</v>
      </c>
      <c r="E55" s="687">
        <v>98.89</v>
      </c>
    </row>
    <row r="56" spans="1:5" ht="1.1499999999999999" customHeight="1">
      <c r="B56" s="686">
        <f>B24/$B$27</f>
        <v>1.0882836148452809E-2</v>
      </c>
      <c r="C56" s="687">
        <v>1.0900000000000001</v>
      </c>
      <c r="D56" s="686">
        <f>D24/$D$27</f>
        <v>8.2544848242038192E-3</v>
      </c>
      <c r="E56" s="687">
        <v>0.86</v>
      </c>
    </row>
    <row r="57" spans="1:5" ht="1.1499999999999999" customHeight="1">
      <c r="B57" s="686">
        <f>B25/$B$27</f>
        <v>2.5242154924075342E-4</v>
      </c>
      <c r="C57" s="687">
        <v>0.02</v>
      </c>
      <c r="D57" s="686">
        <f>D25/$D$27</f>
        <v>2.3429976414917141E-7</v>
      </c>
      <c r="E57" s="687">
        <v>0</v>
      </c>
    </row>
    <row r="58" spans="1:5" ht="1.1499999999999999" customHeight="1">
      <c r="B58" s="686">
        <f>SUM(B54:B57)</f>
        <v>1</v>
      </c>
      <c r="C58" s="687">
        <f>SUM(C54:C57)</f>
        <v>100</v>
      </c>
      <c r="D58" s="686">
        <f>SUM(D54:D57)</f>
        <v>1</v>
      </c>
      <c r="E58" s="687">
        <f>SUM(E54:E57)</f>
        <v>100</v>
      </c>
    </row>
    <row r="59" spans="1:5" ht="1.1499999999999999" customHeight="1"/>
  </sheetData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8" orientation="portrait" useFirstPageNumber="1" r:id="rId1"/>
  <headerFooter alignWithMargins="0">
    <oddFooter xml:space="preserve">&amp;C&amp;"Times New Roman,標準"&amp;12 &amp;P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6"/>
  <sheetViews>
    <sheetView showGridLines="0" topLeftCell="A19" zoomScaleNormal="50" workbookViewId="0">
      <selection activeCell="B26" sqref="B26"/>
    </sheetView>
  </sheetViews>
  <sheetFormatPr defaultColWidth="13.5" defaultRowHeight="20.25"/>
  <cols>
    <col min="1" max="1" width="18" style="690" customWidth="1"/>
    <col min="2" max="6" width="14.375" style="690" customWidth="1"/>
    <col min="7" max="16384" width="13.5" style="690"/>
  </cols>
  <sheetData>
    <row r="1" spans="1:6" s="688" customFormat="1" ht="30" customHeight="1">
      <c r="A1" s="658" t="s">
        <v>875</v>
      </c>
    </row>
    <row r="2" spans="1:6" s="688" customFormat="1" ht="30" customHeight="1">
      <c r="A2" s="689"/>
      <c r="C2" s="659"/>
    </row>
    <row r="3" spans="1:6" ht="30" customHeight="1"/>
    <row r="4" spans="1:6" ht="30" customHeight="1"/>
    <row r="5" spans="1:6" ht="30" customHeight="1"/>
    <row r="6" spans="1:6" ht="30" customHeight="1"/>
    <row r="7" spans="1:6" ht="30" customHeight="1"/>
    <row r="8" spans="1:6" ht="30" customHeight="1"/>
    <row r="9" spans="1:6" ht="30" customHeight="1"/>
    <row r="10" spans="1:6" ht="30" customHeight="1"/>
    <row r="11" spans="1:6" ht="30" customHeight="1"/>
    <row r="13" spans="1:6">
      <c r="F13" s="662" t="s">
        <v>859</v>
      </c>
    </row>
    <row r="14" spans="1:6" s="693" customFormat="1" ht="41.25" customHeight="1">
      <c r="A14" s="691" t="s">
        <v>876</v>
      </c>
      <c r="B14" s="692" t="s">
        <v>877</v>
      </c>
      <c r="C14" s="692" t="s">
        <v>878</v>
      </c>
      <c r="D14" s="692" t="s">
        <v>879</v>
      </c>
      <c r="E14" s="692" t="s">
        <v>880</v>
      </c>
      <c r="F14" s="692" t="s">
        <v>881</v>
      </c>
    </row>
    <row r="15" spans="1:6" s="696" customFormat="1" ht="30" customHeight="1">
      <c r="A15" s="694" t="s">
        <v>882</v>
      </c>
      <c r="B15" s="695"/>
      <c r="C15" s="695"/>
      <c r="D15" s="695"/>
      <c r="E15" s="695"/>
      <c r="F15" s="695"/>
    </row>
    <row r="16" spans="1:6" s="699" customFormat="1" ht="30" customHeight="1">
      <c r="A16" s="697" t="s">
        <v>883</v>
      </c>
      <c r="B16" s="698">
        <v>465133615</v>
      </c>
      <c r="C16" s="698">
        <v>411938486</v>
      </c>
      <c r="D16" s="698">
        <v>422645485</v>
      </c>
      <c r="E16" s="698">
        <v>369252490</v>
      </c>
      <c r="F16" s="698">
        <v>384026345</v>
      </c>
    </row>
    <row r="17" spans="1:6" s="699" customFormat="1" ht="30" customHeight="1">
      <c r="A17" s="697" t="s">
        <v>884</v>
      </c>
      <c r="B17" s="698">
        <v>92945</v>
      </c>
      <c r="C17" s="698">
        <v>129525</v>
      </c>
      <c r="D17" s="698">
        <v>135634</v>
      </c>
      <c r="E17" s="698">
        <v>86566</v>
      </c>
      <c r="F17" s="698">
        <v>96961</v>
      </c>
    </row>
    <row r="18" spans="1:6" s="702" customFormat="1" ht="30" customHeight="1">
      <c r="A18" s="700" t="s">
        <v>885</v>
      </c>
      <c r="B18" s="701">
        <f>SUM(B16:B17)</f>
        <v>465226560</v>
      </c>
      <c r="C18" s="701">
        <f>SUM(C16:C17)</f>
        <v>412068011</v>
      </c>
      <c r="D18" s="701">
        <f>SUM(D16:D17)</f>
        <v>422781119</v>
      </c>
      <c r="E18" s="701">
        <f>SUM(E16:E17)</f>
        <v>369339056</v>
      </c>
      <c r="F18" s="701">
        <f>SUM(F16:F17)</f>
        <v>384123306</v>
      </c>
    </row>
    <row r="19" spans="1:6" s="702" customFormat="1" ht="30" customHeight="1">
      <c r="A19" s="703" t="s">
        <v>886</v>
      </c>
      <c r="B19" s="704"/>
      <c r="C19" s="704"/>
      <c r="D19" s="704"/>
      <c r="E19" s="704"/>
      <c r="F19" s="704"/>
    </row>
    <row r="20" spans="1:6" s="699" customFormat="1" ht="30" customHeight="1">
      <c r="A20" s="697" t="s">
        <v>887</v>
      </c>
      <c r="B20" s="698">
        <v>465226054</v>
      </c>
      <c r="C20" s="698">
        <v>412067692</v>
      </c>
      <c r="D20" s="698">
        <v>422779272</v>
      </c>
      <c r="E20" s="698">
        <v>369335966</v>
      </c>
      <c r="F20" s="698">
        <v>384123216</v>
      </c>
    </row>
    <row r="21" spans="1:6" s="699" customFormat="1" ht="30" customHeight="1">
      <c r="A21" s="697" t="s">
        <v>888</v>
      </c>
      <c r="B21" s="698">
        <v>506</v>
      </c>
      <c r="C21" s="698">
        <v>319</v>
      </c>
      <c r="D21" s="698">
        <v>1847</v>
      </c>
      <c r="E21" s="698">
        <v>3090</v>
      </c>
      <c r="F21" s="698">
        <v>90</v>
      </c>
    </row>
    <row r="22" spans="1:6" s="696" customFormat="1" ht="30" customHeight="1">
      <c r="A22" s="700" t="s">
        <v>889</v>
      </c>
      <c r="B22" s="701">
        <f>SUM(B20:B21)</f>
        <v>465226560</v>
      </c>
      <c r="C22" s="701">
        <f>SUM(C20:C21)</f>
        <v>412068011</v>
      </c>
      <c r="D22" s="701">
        <f>SUM(D20:D21)</f>
        <v>422781119</v>
      </c>
      <c r="E22" s="701">
        <f>SUM(E20:E21)</f>
        <v>369339056</v>
      </c>
      <c r="F22" s="701">
        <f>SUM(F20:F21)</f>
        <v>384123306</v>
      </c>
    </row>
    <row r="23" spans="1:6" s="696" customFormat="1" ht="30" customHeight="1">
      <c r="A23" s="705" t="s">
        <v>890</v>
      </c>
      <c r="B23" s="706">
        <f>B18-B22</f>
        <v>0</v>
      </c>
      <c r="C23" s="706">
        <f>C18-C22</f>
        <v>0</v>
      </c>
      <c r="D23" s="706">
        <f>D18-D22</f>
        <v>0</v>
      </c>
      <c r="E23" s="706">
        <f>E18-E22</f>
        <v>0</v>
      </c>
      <c r="F23" s="706">
        <f>F18-F22</f>
        <v>0</v>
      </c>
    </row>
    <row r="24" spans="1:6" s="696" customFormat="1" ht="52.9" customHeight="1">
      <c r="A24" s="813" t="s">
        <v>891</v>
      </c>
      <c r="B24" s="814"/>
      <c r="C24" s="814"/>
      <c r="D24" s="814"/>
      <c r="E24" s="814"/>
      <c r="F24" s="814"/>
    </row>
    <row r="25" spans="1:6" s="696" customFormat="1" ht="52.9" customHeight="1">
      <c r="A25" s="733"/>
      <c r="B25" s="734"/>
      <c r="C25" s="734"/>
      <c r="D25" s="734"/>
      <c r="E25" s="734"/>
      <c r="F25" s="734"/>
    </row>
    <row r="26" spans="1:6" s="696" customFormat="1" ht="52.9" customHeight="1">
      <c r="A26" s="733"/>
      <c r="B26" s="734"/>
      <c r="C26" s="734"/>
      <c r="D26" s="734"/>
      <c r="E26" s="734"/>
      <c r="F26" s="734"/>
    </row>
    <row r="27" spans="1:6" s="696" customFormat="1" ht="52.9" customHeight="1">
      <c r="A27" s="733"/>
      <c r="B27" s="734"/>
      <c r="C27" s="734"/>
      <c r="D27" s="734"/>
      <c r="E27" s="734"/>
      <c r="F27" s="734"/>
    </row>
    <row r="28" spans="1:6" s="696" customFormat="1" ht="52.9" customHeight="1">
      <c r="A28" s="733"/>
      <c r="B28" s="734"/>
      <c r="C28" s="734"/>
      <c r="D28" s="734"/>
      <c r="E28" s="734"/>
      <c r="F28" s="734"/>
    </row>
    <row r="29" spans="1:6" s="696" customFormat="1" ht="52.9" customHeight="1">
      <c r="A29" s="733"/>
      <c r="B29" s="734"/>
      <c r="C29" s="734"/>
      <c r="D29" s="734"/>
      <c r="E29" s="734"/>
      <c r="F29" s="734"/>
    </row>
    <row r="30" spans="1:6" s="696" customFormat="1" ht="52.9" customHeight="1">
      <c r="A30" s="733"/>
      <c r="B30" s="734"/>
      <c r="C30" s="734"/>
      <c r="D30" s="734"/>
      <c r="E30" s="734"/>
      <c r="F30" s="734"/>
    </row>
    <row r="31" spans="1:6" s="696" customFormat="1" ht="52.9" customHeight="1">
      <c r="A31" s="733"/>
      <c r="B31" s="734"/>
      <c r="C31" s="734"/>
      <c r="D31" s="734"/>
      <c r="E31" s="734"/>
      <c r="F31" s="734"/>
    </row>
    <row r="32" spans="1:6" s="696" customFormat="1" ht="52.9" customHeight="1">
      <c r="A32" s="733"/>
      <c r="B32" s="734"/>
      <c r="C32" s="734"/>
      <c r="D32" s="734"/>
      <c r="E32" s="734"/>
      <c r="F32" s="734"/>
    </row>
    <row r="33" spans="1:6" s="696" customFormat="1" ht="31.15" customHeight="1">
      <c r="A33" s="733"/>
      <c r="B33" s="734"/>
      <c r="C33" s="734"/>
      <c r="D33" s="734"/>
      <c r="E33" s="734"/>
      <c r="F33" s="734"/>
    </row>
    <row r="34" spans="1:6" s="696" customFormat="1" ht="31.15" customHeight="1">
      <c r="A34" s="733"/>
      <c r="B34" s="734"/>
      <c r="C34" s="734"/>
      <c r="D34" s="734"/>
      <c r="E34" s="734"/>
      <c r="F34" s="734"/>
    </row>
    <row r="35" spans="1:6" s="696" customFormat="1" ht="31.15" customHeight="1">
      <c r="A35" s="733"/>
      <c r="B35" s="734"/>
      <c r="C35" s="734"/>
      <c r="D35" s="734"/>
      <c r="E35" s="734"/>
      <c r="F35" s="734"/>
    </row>
    <row r="36" spans="1:6" ht="31.15" customHeight="1" thickBot="1"/>
    <row r="37" spans="1:6" ht="3.6" customHeight="1">
      <c r="A37" s="707" t="s">
        <v>892</v>
      </c>
      <c r="B37" s="708">
        <v>101</v>
      </c>
      <c r="C37" s="709">
        <v>102</v>
      </c>
      <c r="D37" s="709">
        <v>103</v>
      </c>
      <c r="E37" s="709">
        <v>104</v>
      </c>
      <c r="F37" s="710">
        <v>105</v>
      </c>
    </row>
    <row r="38" spans="1:6" ht="3.6" customHeight="1">
      <c r="A38" s="711" t="s">
        <v>882</v>
      </c>
      <c r="B38" s="712"/>
      <c r="C38" s="712"/>
      <c r="D38" s="712"/>
      <c r="E38" s="713"/>
      <c r="F38" s="714"/>
    </row>
    <row r="39" spans="1:6" ht="3.6" customHeight="1">
      <c r="A39" s="715" t="s">
        <v>218</v>
      </c>
      <c r="B39" s="716">
        <v>465133615000</v>
      </c>
      <c r="C39" s="716">
        <v>411938486000</v>
      </c>
      <c r="D39" s="716">
        <v>422645485000</v>
      </c>
      <c r="E39" s="717">
        <v>369252490000</v>
      </c>
      <c r="F39" s="717">
        <v>384026345000</v>
      </c>
    </row>
    <row r="40" spans="1:6" ht="3.6" customHeight="1">
      <c r="A40" s="715" t="s">
        <v>870</v>
      </c>
      <c r="B40" s="716">
        <v>92945000</v>
      </c>
      <c r="C40" s="716">
        <v>129525000</v>
      </c>
      <c r="D40" s="716">
        <v>135634000</v>
      </c>
      <c r="E40" s="717">
        <v>86566000</v>
      </c>
      <c r="F40" s="717">
        <v>96961000</v>
      </c>
    </row>
    <row r="41" spans="1:6" ht="3.6" customHeight="1">
      <c r="A41" s="718" t="s">
        <v>885</v>
      </c>
      <c r="B41" s="719">
        <f>SUM(B39:B40)</f>
        <v>465226560000</v>
      </c>
      <c r="C41" s="719">
        <f>SUM(C39:C40)</f>
        <v>412068011000</v>
      </c>
      <c r="D41" s="719">
        <f>SUM(D39:D40)</f>
        <v>422781119000</v>
      </c>
      <c r="E41" s="720">
        <f>SUM(E39:E40)</f>
        <v>369339056000</v>
      </c>
      <c r="F41" s="721">
        <f>SUM(F39:F40)</f>
        <v>384123306000</v>
      </c>
    </row>
    <row r="42" spans="1:6" ht="3.6" customHeight="1">
      <c r="A42" s="722" t="str">
        <f>A19</f>
        <v>費用</v>
      </c>
      <c r="B42" s="723"/>
      <c r="C42" s="723"/>
      <c r="D42" s="723"/>
      <c r="E42" s="724"/>
      <c r="F42" s="725"/>
    </row>
    <row r="43" spans="1:6" ht="3.6" customHeight="1">
      <c r="A43" s="715" t="s">
        <v>863</v>
      </c>
      <c r="B43" s="716">
        <v>465226054000</v>
      </c>
      <c r="C43" s="716">
        <v>412067692000</v>
      </c>
      <c r="D43" s="716">
        <v>422779272000</v>
      </c>
      <c r="E43" s="717">
        <v>369335966000</v>
      </c>
      <c r="F43" s="717">
        <v>384123216000</v>
      </c>
    </row>
    <row r="44" spans="1:6" ht="3.6" customHeight="1">
      <c r="A44" s="715" t="s">
        <v>871</v>
      </c>
      <c r="B44" s="716">
        <v>506000</v>
      </c>
      <c r="C44" s="716">
        <v>319000</v>
      </c>
      <c r="D44" s="716">
        <v>1847000</v>
      </c>
      <c r="E44" s="717">
        <v>3090000</v>
      </c>
      <c r="F44" s="717">
        <v>90000</v>
      </c>
    </row>
    <row r="45" spans="1:6" ht="3.6" customHeight="1">
      <c r="A45" s="718" t="str">
        <f>A22</f>
        <v>費用合計</v>
      </c>
      <c r="B45" s="719">
        <f>SUM(B43:B44)</f>
        <v>465226560000</v>
      </c>
      <c r="C45" s="719">
        <f>SUM(C43:C44)</f>
        <v>412068011000</v>
      </c>
      <c r="D45" s="719">
        <f>SUM(D43:D44)</f>
        <v>422781119000</v>
      </c>
      <c r="E45" s="720">
        <f>SUM(E43:E44)</f>
        <v>369339056000</v>
      </c>
      <c r="F45" s="721">
        <f>SUM(F43:F44)</f>
        <v>384123306000</v>
      </c>
    </row>
    <row r="46" spans="1:6" ht="3.6" customHeight="1" thickBot="1">
      <c r="A46" s="726" t="s">
        <v>890</v>
      </c>
      <c r="B46" s="727">
        <f>B41-B45</f>
        <v>0</v>
      </c>
      <c r="C46" s="727">
        <f>C41-C45</f>
        <v>0</v>
      </c>
      <c r="D46" s="727">
        <f>D41-D45</f>
        <v>0</v>
      </c>
      <c r="E46" s="728">
        <f>E41-E45</f>
        <v>0</v>
      </c>
      <c r="F46" s="729">
        <f>F41-F45</f>
        <v>0</v>
      </c>
    </row>
  </sheetData>
  <mergeCells count="1">
    <mergeCell ref="A24:F24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9" orientation="portrait" useFirstPageNumber="1" r:id="rId1"/>
  <headerFooter alignWithMargins="0">
    <oddFooter xml:space="preserve">&amp;C&amp;"Times New Roman,標準"&amp;12 &amp;P 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43"/>
  <sheetViews>
    <sheetView tabSelected="1" zoomScaleSheetLayoutView="125" workbookViewId="0">
      <selection activeCell="A48" sqref="A48"/>
    </sheetView>
  </sheetViews>
  <sheetFormatPr defaultColWidth="9" defaultRowHeight="15.75"/>
  <cols>
    <col min="1" max="1" width="10.5" style="2" customWidth="1"/>
    <col min="2" max="2" width="6.5" style="2" customWidth="1"/>
    <col min="3" max="3" width="21.875" style="2" customWidth="1"/>
    <col min="4" max="4" width="10.5" style="248" customWidth="1"/>
    <col min="5" max="5" width="6.5" style="473" customWidth="1"/>
    <col min="6" max="6" width="10.5" style="2" customWidth="1"/>
    <col min="7" max="7" width="6.5" style="2" customWidth="1"/>
    <col min="8" max="8" width="10.5" style="2" customWidth="1"/>
    <col min="9" max="9" width="6.625" style="2" customWidth="1"/>
    <col min="10" max="10" width="9.5" style="2" customWidth="1"/>
    <col min="11" max="11" width="9.75" style="2" customWidth="1"/>
    <col min="12" max="16384" width="9" style="2"/>
  </cols>
  <sheetData>
    <row r="1" spans="1:9" ht="21" customHeight="1">
      <c r="A1" s="827" t="s">
        <v>399</v>
      </c>
      <c r="B1" s="828"/>
      <c r="C1" s="828"/>
      <c r="D1" s="828"/>
      <c r="E1" s="828"/>
      <c r="F1" s="828"/>
      <c r="G1" s="828"/>
      <c r="H1" s="828"/>
      <c r="I1" s="828"/>
    </row>
    <row r="2" spans="1:9" ht="21" customHeight="1">
      <c r="A2" s="827" t="s">
        <v>335</v>
      </c>
      <c r="B2" s="828"/>
      <c r="C2" s="828"/>
      <c r="D2" s="828"/>
      <c r="E2" s="828"/>
      <c r="F2" s="828"/>
      <c r="G2" s="828"/>
      <c r="H2" s="828"/>
      <c r="I2" s="828"/>
    </row>
    <row r="3" spans="1:9" ht="24.95" customHeight="1">
      <c r="A3" s="829" t="s">
        <v>497</v>
      </c>
      <c r="B3" s="830"/>
      <c r="C3" s="830"/>
      <c r="D3" s="830"/>
      <c r="E3" s="830"/>
      <c r="F3" s="830"/>
      <c r="G3" s="830"/>
      <c r="H3" s="830"/>
      <c r="I3" s="830"/>
    </row>
    <row r="4" spans="1:9" ht="24.95" customHeight="1" thickBot="1">
      <c r="A4" s="831" t="s">
        <v>673</v>
      </c>
      <c r="B4" s="832"/>
      <c r="C4" s="832"/>
      <c r="D4" s="832"/>
      <c r="E4" s="832"/>
      <c r="F4" s="832"/>
      <c r="G4" s="832"/>
      <c r="H4" s="832"/>
      <c r="I4" s="832"/>
    </row>
    <row r="5" spans="1:9" ht="21" customHeight="1">
      <c r="A5" s="834" t="s">
        <v>22</v>
      </c>
      <c r="B5" s="826"/>
      <c r="C5" s="825" t="s">
        <v>217</v>
      </c>
      <c r="D5" s="825" t="s">
        <v>417</v>
      </c>
      <c r="E5" s="826"/>
      <c r="F5" s="825" t="s">
        <v>418</v>
      </c>
      <c r="G5" s="826"/>
      <c r="H5" s="825" t="s">
        <v>220</v>
      </c>
      <c r="I5" s="833"/>
    </row>
    <row r="6" spans="1:9" ht="19.5" customHeight="1">
      <c r="A6" s="246" t="s">
        <v>498</v>
      </c>
      <c r="B6" s="247" t="s">
        <v>143</v>
      </c>
      <c r="C6" s="835"/>
      <c r="D6" s="468" t="s">
        <v>436</v>
      </c>
      <c r="E6" s="469" t="s">
        <v>143</v>
      </c>
      <c r="F6" s="247" t="s">
        <v>436</v>
      </c>
      <c r="G6" s="247" t="s">
        <v>143</v>
      </c>
      <c r="H6" s="247" t="s">
        <v>436</v>
      </c>
      <c r="I6" s="470" t="s">
        <v>143</v>
      </c>
    </row>
    <row r="7" spans="1:9" ht="8.25" customHeight="1">
      <c r="A7" s="260"/>
      <c r="B7" s="261"/>
      <c r="C7" s="262"/>
      <c r="D7" s="263"/>
      <c r="E7" s="471"/>
      <c r="F7" s="261"/>
      <c r="G7" s="261"/>
      <c r="H7" s="261"/>
      <c r="I7" s="472"/>
    </row>
    <row r="8" spans="1:9" s="42" customFormat="1" ht="28.15" customHeight="1">
      <c r="A8" s="499">
        <v>422645485</v>
      </c>
      <c r="B8" s="500">
        <v>100</v>
      </c>
      <c r="C8" s="438" t="s">
        <v>218</v>
      </c>
      <c r="D8" s="510">
        <f>SUM(D9,D30,D42)</f>
        <v>384026345</v>
      </c>
      <c r="E8" s="511">
        <v>100</v>
      </c>
      <c r="F8" s="510">
        <f>SUM(F9,F30,F42)</f>
        <v>369252490</v>
      </c>
      <c r="G8" s="500">
        <v>100</v>
      </c>
      <c r="H8" s="510">
        <f>D8-F8</f>
        <v>14773855</v>
      </c>
      <c r="I8" s="512">
        <f>ROUND(H8/F8*100,2)</f>
        <v>4</v>
      </c>
    </row>
    <row r="9" spans="1:9" s="42" customFormat="1" ht="28.15" customHeight="1">
      <c r="A9" s="499">
        <v>88343910</v>
      </c>
      <c r="B9" s="500">
        <f>ROUND(A9/$A$8*100,2)</f>
        <v>20.9</v>
      </c>
      <c r="C9" s="438" t="s">
        <v>456</v>
      </c>
      <c r="D9" s="510">
        <f>D10+D12+D14+D16+D18+D20+D26</f>
        <v>29000631</v>
      </c>
      <c r="E9" s="511">
        <f t="shared" ref="E9:E10" si="0">ROUND(D9/$D$8*100,2)</f>
        <v>7.55</v>
      </c>
      <c r="F9" s="510">
        <f>F10+F12+F14+F16+F18+F20+F26</f>
        <v>20588731</v>
      </c>
      <c r="G9" s="500">
        <f t="shared" ref="G9:G72" si="1">ROUND(F9/$F$8*100,2)</f>
        <v>5.58</v>
      </c>
      <c r="H9" s="510">
        <f>D9-F9</f>
        <v>8411900</v>
      </c>
      <c r="I9" s="512">
        <f>ROUND(H9/F9*100,2)</f>
        <v>40.86</v>
      </c>
    </row>
    <row r="10" spans="1:9" s="14" customFormat="1" ht="28.15" customHeight="1">
      <c r="A10" s="501">
        <v>6550632</v>
      </c>
      <c r="B10" s="502">
        <f t="shared" ref="B10:B73" si="2">ROUND(A10/$A$8*100,2)</f>
        <v>1.55</v>
      </c>
      <c r="C10" s="439" t="s">
        <v>437</v>
      </c>
      <c r="D10" s="513">
        <f>D11</f>
        <v>0</v>
      </c>
      <c r="E10" s="514">
        <f t="shared" si="0"/>
        <v>0</v>
      </c>
      <c r="F10" s="513">
        <f>F11</f>
        <v>0</v>
      </c>
      <c r="G10" s="502">
        <f t="shared" si="1"/>
        <v>0</v>
      </c>
      <c r="H10" s="513">
        <f>H11</f>
        <v>0</v>
      </c>
      <c r="I10" s="515">
        <v>0</v>
      </c>
    </row>
    <row r="11" spans="1:9" s="14" customFormat="1" ht="28.15" customHeight="1">
      <c r="A11" s="501">
        <v>6550632</v>
      </c>
      <c r="B11" s="502">
        <f t="shared" si="2"/>
        <v>1.55</v>
      </c>
      <c r="C11" s="439" t="s">
        <v>438</v>
      </c>
      <c r="D11" s="513">
        <v>0</v>
      </c>
      <c r="E11" s="514">
        <f>ROUND(D11/$D$8*100,2)</f>
        <v>0</v>
      </c>
      <c r="F11" s="513">
        <v>0</v>
      </c>
      <c r="G11" s="502">
        <f t="shared" si="1"/>
        <v>0</v>
      </c>
      <c r="H11" s="513">
        <v>0</v>
      </c>
      <c r="I11" s="515">
        <v>0</v>
      </c>
    </row>
    <row r="12" spans="1:9" s="14" customFormat="1" ht="28.15" customHeight="1">
      <c r="A12" s="501">
        <v>572875</v>
      </c>
      <c r="B12" s="502">
        <f t="shared" si="2"/>
        <v>0.14000000000000001</v>
      </c>
      <c r="C12" s="439" t="s">
        <v>439</v>
      </c>
      <c r="D12" s="513">
        <f>D13</f>
        <v>672744</v>
      </c>
      <c r="E12" s="514">
        <f t="shared" ref="E12:E75" si="3">ROUND(D12/$D$8*100,2)</f>
        <v>0.18</v>
      </c>
      <c r="F12" s="513">
        <f>F13</f>
        <v>596400</v>
      </c>
      <c r="G12" s="502">
        <f t="shared" si="1"/>
        <v>0.16</v>
      </c>
      <c r="H12" s="513">
        <f t="shared" ref="H12:H74" si="4">D12-F12</f>
        <v>76344</v>
      </c>
      <c r="I12" s="515">
        <f>ROUND(H12/F12*100,2)</f>
        <v>12.8</v>
      </c>
    </row>
    <row r="13" spans="1:9" s="14" customFormat="1" ht="28.15" customHeight="1">
      <c r="A13" s="501">
        <v>572875</v>
      </c>
      <c r="B13" s="502">
        <f t="shared" si="2"/>
        <v>0.14000000000000001</v>
      </c>
      <c r="C13" s="439" t="s">
        <v>438</v>
      </c>
      <c r="D13" s="513">
        <v>672744</v>
      </c>
      <c r="E13" s="514">
        <f t="shared" si="3"/>
        <v>0.18</v>
      </c>
      <c r="F13" s="513">
        <v>596400</v>
      </c>
      <c r="G13" s="502">
        <f t="shared" si="1"/>
        <v>0.16</v>
      </c>
      <c r="H13" s="513">
        <f t="shared" si="4"/>
        <v>76344</v>
      </c>
      <c r="I13" s="515">
        <f t="shared" ref="I13:I74" si="5">ROUND(H13/F13*100,2)</f>
        <v>12.8</v>
      </c>
    </row>
    <row r="14" spans="1:9" s="14" customFormat="1" ht="28.9" customHeight="1">
      <c r="A14" s="501">
        <v>19181905</v>
      </c>
      <c r="B14" s="502">
        <f t="shared" si="2"/>
        <v>4.54</v>
      </c>
      <c r="C14" s="439" t="s">
        <v>440</v>
      </c>
      <c r="D14" s="513">
        <f>D15</f>
        <v>0</v>
      </c>
      <c r="E14" s="514">
        <f t="shared" si="3"/>
        <v>0</v>
      </c>
      <c r="F14" s="513">
        <f>F15</f>
        <v>0</v>
      </c>
      <c r="G14" s="502">
        <f t="shared" si="1"/>
        <v>0</v>
      </c>
      <c r="H14" s="513">
        <f>H15</f>
        <v>0</v>
      </c>
      <c r="I14" s="515">
        <v>0</v>
      </c>
    </row>
    <row r="15" spans="1:9" s="14" customFormat="1" ht="28.9" customHeight="1">
      <c r="A15" s="501">
        <v>19181905</v>
      </c>
      <c r="B15" s="502">
        <f t="shared" si="2"/>
        <v>4.54</v>
      </c>
      <c r="C15" s="439" t="s">
        <v>438</v>
      </c>
      <c r="D15" s="513">
        <v>0</v>
      </c>
      <c r="E15" s="514">
        <f t="shared" si="3"/>
        <v>0</v>
      </c>
      <c r="F15" s="513">
        <v>0</v>
      </c>
      <c r="G15" s="502">
        <f t="shared" si="1"/>
        <v>0</v>
      </c>
      <c r="H15" s="513">
        <v>0</v>
      </c>
      <c r="I15" s="515">
        <v>0</v>
      </c>
    </row>
    <row r="16" spans="1:9" s="14" customFormat="1" ht="28.9" customHeight="1">
      <c r="A16" s="501">
        <v>474626</v>
      </c>
      <c r="B16" s="502">
        <f t="shared" si="2"/>
        <v>0.11</v>
      </c>
      <c r="C16" s="439" t="s">
        <v>441</v>
      </c>
      <c r="D16" s="513">
        <f>D17</f>
        <v>203159</v>
      </c>
      <c r="E16" s="514">
        <f t="shared" si="3"/>
        <v>0.05</v>
      </c>
      <c r="F16" s="513">
        <f>F17</f>
        <v>208790</v>
      </c>
      <c r="G16" s="502">
        <f t="shared" si="1"/>
        <v>0.06</v>
      </c>
      <c r="H16" s="516">
        <f t="shared" si="4"/>
        <v>-5631</v>
      </c>
      <c r="I16" s="517">
        <f t="shared" si="5"/>
        <v>-2.7</v>
      </c>
    </row>
    <row r="17" spans="1:9" s="14" customFormat="1" ht="28.9" customHeight="1">
      <c r="A17" s="501">
        <v>474626</v>
      </c>
      <c r="B17" s="502">
        <f t="shared" si="2"/>
        <v>0.11</v>
      </c>
      <c r="C17" s="439" t="s">
        <v>419</v>
      </c>
      <c r="D17" s="513">
        <v>203159</v>
      </c>
      <c r="E17" s="514">
        <f t="shared" si="3"/>
        <v>0.05</v>
      </c>
      <c r="F17" s="513">
        <v>208790</v>
      </c>
      <c r="G17" s="502">
        <f t="shared" si="1"/>
        <v>0.06</v>
      </c>
      <c r="H17" s="516">
        <f t="shared" si="4"/>
        <v>-5631</v>
      </c>
      <c r="I17" s="517">
        <f t="shared" si="5"/>
        <v>-2.7</v>
      </c>
    </row>
    <row r="18" spans="1:9" s="14" customFormat="1" ht="28.9" customHeight="1">
      <c r="A18" s="501">
        <v>16409535</v>
      </c>
      <c r="B18" s="502">
        <f t="shared" si="2"/>
        <v>3.88</v>
      </c>
      <c r="C18" s="439" t="s">
        <v>420</v>
      </c>
      <c r="D18" s="513">
        <f>D19</f>
        <v>20445480</v>
      </c>
      <c r="E18" s="514">
        <f t="shared" si="3"/>
        <v>5.32</v>
      </c>
      <c r="F18" s="513">
        <f>F19</f>
        <v>15837532</v>
      </c>
      <c r="G18" s="502">
        <f t="shared" si="1"/>
        <v>4.29</v>
      </c>
      <c r="H18" s="516">
        <f t="shared" si="4"/>
        <v>4607948</v>
      </c>
      <c r="I18" s="517">
        <f t="shared" si="5"/>
        <v>29.1</v>
      </c>
    </row>
    <row r="19" spans="1:9" s="14" customFormat="1" ht="28.9" customHeight="1">
      <c r="A19" s="501">
        <v>16409535</v>
      </c>
      <c r="B19" s="502">
        <f t="shared" si="2"/>
        <v>3.88</v>
      </c>
      <c r="C19" s="439" t="s">
        <v>419</v>
      </c>
      <c r="D19" s="513">
        <v>20445480</v>
      </c>
      <c r="E19" s="514">
        <f t="shared" si="3"/>
        <v>5.32</v>
      </c>
      <c r="F19" s="513">
        <v>15837532</v>
      </c>
      <c r="G19" s="502">
        <f t="shared" si="1"/>
        <v>4.29</v>
      </c>
      <c r="H19" s="516">
        <f t="shared" si="4"/>
        <v>4607948</v>
      </c>
      <c r="I19" s="517">
        <f t="shared" si="5"/>
        <v>29.1</v>
      </c>
    </row>
    <row r="20" spans="1:9" s="14" customFormat="1" ht="28.9" customHeight="1">
      <c r="A20" s="501">
        <v>1666600</v>
      </c>
      <c r="B20" s="502">
        <f t="shared" si="2"/>
        <v>0.39</v>
      </c>
      <c r="C20" s="439" t="s">
        <v>421</v>
      </c>
      <c r="D20" s="513">
        <f>SUM(D21:D25)</f>
        <v>1066799</v>
      </c>
      <c r="E20" s="514">
        <f t="shared" si="3"/>
        <v>0.28000000000000003</v>
      </c>
      <c r="F20" s="513">
        <f>SUM(F21:F25)</f>
        <v>1483513</v>
      </c>
      <c r="G20" s="502">
        <f t="shared" si="1"/>
        <v>0.4</v>
      </c>
      <c r="H20" s="516">
        <f t="shared" si="4"/>
        <v>-416714</v>
      </c>
      <c r="I20" s="517">
        <f t="shared" si="5"/>
        <v>-28.09</v>
      </c>
    </row>
    <row r="21" spans="1:9" s="14" customFormat="1" ht="28.9" customHeight="1">
      <c r="A21" s="501">
        <v>879944</v>
      </c>
      <c r="B21" s="502">
        <f t="shared" si="2"/>
        <v>0.21</v>
      </c>
      <c r="C21" s="439" t="s">
        <v>419</v>
      </c>
      <c r="D21" s="513">
        <v>501021</v>
      </c>
      <c r="E21" s="514">
        <f t="shared" si="3"/>
        <v>0.13</v>
      </c>
      <c r="F21" s="513">
        <v>644440</v>
      </c>
      <c r="G21" s="502">
        <f t="shared" si="1"/>
        <v>0.17</v>
      </c>
      <c r="H21" s="516">
        <f t="shared" si="4"/>
        <v>-143419</v>
      </c>
      <c r="I21" s="517">
        <f t="shared" si="5"/>
        <v>-22.25</v>
      </c>
    </row>
    <row r="22" spans="1:9" s="14" customFormat="1" ht="28.9" customHeight="1">
      <c r="A22" s="501">
        <v>117324</v>
      </c>
      <c r="B22" s="502">
        <f t="shared" si="2"/>
        <v>0.03</v>
      </c>
      <c r="C22" s="439" t="s">
        <v>422</v>
      </c>
      <c r="D22" s="513">
        <v>106962</v>
      </c>
      <c r="E22" s="514">
        <f t="shared" si="3"/>
        <v>0.03</v>
      </c>
      <c r="F22" s="513">
        <v>119355</v>
      </c>
      <c r="G22" s="502">
        <f t="shared" si="1"/>
        <v>0.03</v>
      </c>
      <c r="H22" s="516">
        <f t="shared" si="4"/>
        <v>-12393</v>
      </c>
      <c r="I22" s="517">
        <f t="shared" si="5"/>
        <v>-10.38</v>
      </c>
    </row>
    <row r="23" spans="1:9" s="14" customFormat="1" ht="28.9" customHeight="1">
      <c r="A23" s="501">
        <v>569034</v>
      </c>
      <c r="B23" s="502">
        <f t="shared" si="2"/>
        <v>0.13</v>
      </c>
      <c r="C23" s="439" t="s">
        <v>423</v>
      </c>
      <c r="D23" s="513">
        <v>373102</v>
      </c>
      <c r="E23" s="514">
        <f t="shared" si="3"/>
        <v>0.1</v>
      </c>
      <c r="F23" s="513">
        <v>627415</v>
      </c>
      <c r="G23" s="502">
        <f t="shared" si="1"/>
        <v>0.17</v>
      </c>
      <c r="H23" s="516">
        <f t="shared" si="4"/>
        <v>-254313</v>
      </c>
      <c r="I23" s="517">
        <f t="shared" si="5"/>
        <v>-40.53</v>
      </c>
    </row>
    <row r="24" spans="1:9" s="14" customFormat="1" ht="28.9" customHeight="1">
      <c r="A24" s="501">
        <v>99170</v>
      </c>
      <c r="B24" s="502">
        <f t="shared" si="2"/>
        <v>0.02</v>
      </c>
      <c r="C24" s="439" t="s">
        <v>424</v>
      </c>
      <c r="D24" s="513">
        <v>84382</v>
      </c>
      <c r="E24" s="514">
        <f t="shared" si="3"/>
        <v>0.02</v>
      </c>
      <c r="F24" s="513">
        <v>91259</v>
      </c>
      <c r="G24" s="502">
        <f t="shared" si="1"/>
        <v>0.02</v>
      </c>
      <c r="H24" s="516">
        <f t="shared" si="4"/>
        <v>-6877</v>
      </c>
      <c r="I24" s="517">
        <f t="shared" si="5"/>
        <v>-7.54</v>
      </c>
    </row>
    <row r="25" spans="1:9" s="14" customFormat="1" ht="28.9" customHeight="1">
      <c r="A25" s="501">
        <v>1128</v>
      </c>
      <c r="B25" s="502">
        <f t="shared" si="2"/>
        <v>0</v>
      </c>
      <c r="C25" s="439" t="s">
        <v>425</v>
      </c>
      <c r="D25" s="513">
        <v>1332</v>
      </c>
      <c r="E25" s="514">
        <f t="shared" si="3"/>
        <v>0</v>
      </c>
      <c r="F25" s="513">
        <v>1044</v>
      </c>
      <c r="G25" s="502">
        <f t="shared" si="1"/>
        <v>0</v>
      </c>
      <c r="H25" s="513">
        <f t="shared" si="4"/>
        <v>288</v>
      </c>
      <c r="I25" s="515">
        <f t="shared" si="5"/>
        <v>27.59</v>
      </c>
    </row>
    <row r="26" spans="1:9" s="14" customFormat="1" ht="28.9" customHeight="1">
      <c r="A26" s="501">
        <v>43487738</v>
      </c>
      <c r="B26" s="502">
        <f t="shared" si="2"/>
        <v>10.29</v>
      </c>
      <c r="C26" s="439" t="s">
        <v>426</v>
      </c>
      <c r="D26" s="513">
        <f>SUM(D27:D29)</f>
        <v>6612449</v>
      </c>
      <c r="E26" s="514">
        <f t="shared" si="3"/>
        <v>1.72</v>
      </c>
      <c r="F26" s="513">
        <f>SUM(F27:F29)</f>
        <v>2462496</v>
      </c>
      <c r="G26" s="502">
        <f t="shared" si="1"/>
        <v>0.67</v>
      </c>
      <c r="H26" s="516">
        <f t="shared" si="4"/>
        <v>4149953</v>
      </c>
      <c r="I26" s="517">
        <f t="shared" si="5"/>
        <v>168.53</v>
      </c>
    </row>
    <row r="27" spans="1:9" s="14" customFormat="1" ht="28.9" customHeight="1">
      <c r="A27" s="501">
        <v>43008055</v>
      </c>
      <c r="B27" s="502">
        <f t="shared" si="2"/>
        <v>10.18</v>
      </c>
      <c r="C27" s="439" t="s">
        <v>427</v>
      </c>
      <c r="D27" s="513">
        <v>5341869</v>
      </c>
      <c r="E27" s="514">
        <f t="shared" si="3"/>
        <v>1.39</v>
      </c>
      <c r="F27" s="513">
        <v>1963799</v>
      </c>
      <c r="G27" s="502">
        <f t="shared" si="1"/>
        <v>0.53</v>
      </c>
      <c r="H27" s="516">
        <f t="shared" si="4"/>
        <v>3378070</v>
      </c>
      <c r="I27" s="517">
        <f t="shared" si="5"/>
        <v>172.02</v>
      </c>
    </row>
    <row r="28" spans="1:9" s="14" customFormat="1" ht="28.9" customHeight="1">
      <c r="A28" s="501">
        <v>52993</v>
      </c>
      <c r="B28" s="502">
        <f t="shared" si="2"/>
        <v>0.01</v>
      </c>
      <c r="C28" s="439" t="s">
        <v>428</v>
      </c>
      <c r="D28" s="513">
        <v>49755</v>
      </c>
      <c r="E28" s="514">
        <f t="shared" si="3"/>
        <v>0.01</v>
      </c>
      <c r="F28" s="513">
        <v>30600</v>
      </c>
      <c r="G28" s="502">
        <f t="shared" si="1"/>
        <v>0.01</v>
      </c>
      <c r="H28" s="516">
        <f t="shared" si="4"/>
        <v>19155</v>
      </c>
      <c r="I28" s="517">
        <f t="shared" si="5"/>
        <v>62.6</v>
      </c>
    </row>
    <row r="29" spans="1:9" s="14" customFormat="1" ht="29.45" customHeight="1" thickBot="1">
      <c r="A29" s="503">
        <v>426690</v>
      </c>
      <c r="B29" s="611">
        <f t="shared" si="2"/>
        <v>0.1</v>
      </c>
      <c r="C29" s="444" t="s">
        <v>429</v>
      </c>
      <c r="D29" s="518">
        <v>1220825</v>
      </c>
      <c r="E29" s="519">
        <f t="shared" si="3"/>
        <v>0.32</v>
      </c>
      <c r="F29" s="518">
        <v>468097</v>
      </c>
      <c r="G29" s="504">
        <f t="shared" si="1"/>
        <v>0.13</v>
      </c>
      <c r="H29" s="518">
        <f t="shared" si="4"/>
        <v>752728</v>
      </c>
      <c r="I29" s="520">
        <f t="shared" si="5"/>
        <v>160.81</v>
      </c>
    </row>
    <row r="30" spans="1:9" s="42" customFormat="1" ht="28.9" customHeight="1">
      <c r="A30" s="499">
        <v>330195474</v>
      </c>
      <c r="B30" s="500">
        <f t="shared" si="2"/>
        <v>78.13</v>
      </c>
      <c r="C30" s="438" t="s">
        <v>457</v>
      </c>
      <c r="D30" s="510">
        <f>D31+D36</f>
        <v>350845363</v>
      </c>
      <c r="E30" s="511">
        <f t="shared" si="3"/>
        <v>91.36</v>
      </c>
      <c r="F30" s="510">
        <f>F31+F36</f>
        <v>344529317</v>
      </c>
      <c r="G30" s="500">
        <f t="shared" si="1"/>
        <v>93.3</v>
      </c>
      <c r="H30" s="510">
        <f t="shared" ref="H30:H35" si="6">D30-F30</f>
        <v>6316046</v>
      </c>
      <c r="I30" s="512">
        <f t="shared" si="5"/>
        <v>1.83</v>
      </c>
    </row>
    <row r="31" spans="1:9" s="14" customFormat="1" ht="28.9" customHeight="1">
      <c r="A31" s="501">
        <v>329815113</v>
      </c>
      <c r="B31" s="502">
        <f t="shared" si="2"/>
        <v>78.040000000000006</v>
      </c>
      <c r="C31" s="439" t="s">
        <v>25</v>
      </c>
      <c r="D31" s="513">
        <f>SUM(D32:D35)</f>
        <v>349989264</v>
      </c>
      <c r="E31" s="514">
        <f t="shared" si="3"/>
        <v>91.14</v>
      </c>
      <c r="F31" s="513">
        <f>SUM(F32:F35)</f>
        <v>343351615</v>
      </c>
      <c r="G31" s="502">
        <f t="shared" si="1"/>
        <v>92.99</v>
      </c>
      <c r="H31" s="513">
        <f t="shared" si="6"/>
        <v>6637649</v>
      </c>
      <c r="I31" s="515">
        <f t="shared" si="5"/>
        <v>1.93</v>
      </c>
    </row>
    <row r="32" spans="1:9" s="14" customFormat="1" ht="30.75" customHeight="1">
      <c r="A32" s="501">
        <v>294417189</v>
      </c>
      <c r="B32" s="502">
        <f t="shared" si="2"/>
        <v>69.66</v>
      </c>
      <c r="C32" s="439" t="s">
        <v>427</v>
      </c>
      <c r="D32" s="513">
        <v>314471710</v>
      </c>
      <c r="E32" s="514">
        <f t="shared" si="3"/>
        <v>81.89</v>
      </c>
      <c r="F32" s="513">
        <v>308284619</v>
      </c>
      <c r="G32" s="502">
        <f t="shared" si="1"/>
        <v>83.49</v>
      </c>
      <c r="H32" s="513">
        <f t="shared" si="6"/>
        <v>6187091</v>
      </c>
      <c r="I32" s="515">
        <f t="shared" si="5"/>
        <v>2.0099999999999998</v>
      </c>
    </row>
    <row r="33" spans="1:9" s="14" customFormat="1" ht="28.9" customHeight="1">
      <c r="A33" s="501">
        <v>7133565</v>
      </c>
      <c r="B33" s="502">
        <f t="shared" si="2"/>
        <v>1.69</v>
      </c>
      <c r="C33" s="439" t="s">
        <v>428</v>
      </c>
      <c r="D33" s="513">
        <v>7456023</v>
      </c>
      <c r="E33" s="514">
        <f t="shared" si="3"/>
        <v>1.94</v>
      </c>
      <c r="F33" s="513">
        <v>7308217</v>
      </c>
      <c r="G33" s="502">
        <f t="shared" si="1"/>
        <v>1.98</v>
      </c>
      <c r="H33" s="513">
        <f t="shared" si="6"/>
        <v>147806</v>
      </c>
      <c r="I33" s="515">
        <f t="shared" si="5"/>
        <v>2.02</v>
      </c>
    </row>
    <row r="34" spans="1:9" s="14" customFormat="1" ht="28.9" customHeight="1">
      <c r="A34" s="501">
        <v>23976111</v>
      </c>
      <c r="B34" s="502">
        <f t="shared" si="2"/>
        <v>5.67</v>
      </c>
      <c r="C34" s="439" t="s">
        <v>429</v>
      </c>
      <c r="D34" s="513">
        <v>24019683</v>
      </c>
      <c r="E34" s="514">
        <f t="shared" si="3"/>
        <v>6.25</v>
      </c>
      <c r="F34" s="513">
        <v>23451629</v>
      </c>
      <c r="G34" s="502">
        <f t="shared" si="1"/>
        <v>6.35</v>
      </c>
      <c r="H34" s="513">
        <f t="shared" si="6"/>
        <v>568054</v>
      </c>
      <c r="I34" s="515">
        <f t="shared" si="5"/>
        <v>2.42</v>
      </c>
    </row>
    <row r="35" spans="1:9" s="14" customFormat="1" ht="28.9" customHeight="1">
      <c r="A35" s="501">
        <v>4288249</v>
      </c>
      <c r="B35" s="502">
        <f t="shared" si="2"/>
        <v>1.01</v>
      </c>
      <c r="C35" s="439" t="s">
        <v>430</v>
      </c>
      <c r="D35" s="513">
        <v>4041848</v>
      </c>
      <c r="E35" s="514">
        <f t="shared" si="3"/>
        <v>1.05</v>
      </c>
      <c r="F35" s="513">
        <v>4307150</v>
      </c>
      <c r="G35" s="502">
        <f t="shared" si="1"/>
        <v>1.17</v>
      </c>
      <c r="H35" s="516">
        <f t="shared" si="6"/>
        <v>-265302</v>
      </c>
      <c r="I35" s="517">
        <f t="shared" si="5"/>
        <v>-6.16</v>
      </c>
    </row>
    <row r="36" spans="1:9" s="14" customFormat="1" ht="28.9" customHeight="1">
      <c r="A36" s="501">
        <v>380361</v>
      </c>
      <c r="B36" s="502">
        <f t="shared" si="2"/>
        <v>0.09</v>
      </c>
      <c r="C36" s="440" t="s">
        <v>26</v>
      </c>
      <c r="D36" s="513">
        <f>SUM(D37:D41)</f>
        <v>856099</v>
      </c>
      <c r="E36" s="514">
        <f t="shared" si="3"/>
        <v>0.22</v>
      </c>
      <c r="F36" s="513">
        <f>SUM(F37:F41)</f>
        <v>1177702</v>
      </c>
      <c r="G36" s="502">
        <f t="shared" si="1"/>
        <v>0.32</v>
      </c>
      <c r="H36" s="516">
        <f>D36-F36</f>
        <v>-321603</v>
      </c>
      <c r="I36" s="517">
        <f>ROUND(H36/F36*100,2)</f>
        <v>-27.31</v>
      </c>
    </row>
    <row r="37" spans="1:9" s="14" customFormat="1" ht="30" hidden="1" customHeight="1">
      <c r="A37" s="501">
        <v>0</v>
      </c>
      <c r="B37" s="502">
        <f t="shared" si="2"/>
        <v>0</v>
      </c>
      <c r="C37" s="439" t="s">
        <v>427</v>
      </c>
      <c r="D37" s="513">
        <v>0</v>
      </c>
      <c r="E37" s="514">
        <f t="shared" si="3"/>
        <v>0</v>
      </c>
      <c r="F37" s="513">
        <v>0</v>
      </c>
      <c r="G37" s="502">
        <f t="shared" si="1"/>
        <v>0</v>
      </c>
      <c r="H37" s="513">
        <v>0</v>
      </c>
      <c r="I37" s="515">
        <v>0</v>
      </c>
    </row>
    <row r="38" spans="1:9" s="14" customFormat="1" ht="28.9" customHeight="1">
      <c r="A38" s="501">
        <v>0</v>
      </c>
      <c r="B38" s="502">
        <f t="shared" si="2"/>
        <v>0</v>
      </c>
      <c r="C38" s="439" t="s">
        <v>428</v>
      </c>
      <c r="D38" s="513">
        <v>308752</v>
      </c>
      <c r="E38" s="514">
        <f t="shared" si="3"/>
        <v>0.08</v>
      </c>
      <c r="F38" s="513">
        <v>642407</v>
      </c>
      <c r="G38" s="502">
        <f t="shared" si="1"/>
        <v>0.17</v>
      </c>
      <c r="H38" s="516">
        <f t="shared" si="4"/>
        <v>-333655</v>
      </c>
      <c r="I38" s="517">
        <f t="shared" si="5"/>
        <v>-51.94</v>
      </c>
    </row>
    <row r="39" spans="1:9" s="14" customFormat="1" ht="30" hidden="1" customHeight="1">
      <c r="A39" s="501">
        <v>0</v>
      </c>
      <c r="B39" s="502">
        <f t="shared" si="2"/>
        <v>0</v>
      </c>
      <c r="C39" s="439" t="s">
        <v>429</v>
      </c>
      <c r="D39" s="513">
        <v>0</v>
      </c>
      <c r="E39" s="514">
        <f t="shared" si="3"/>
        <v>0</v>
      </c>
      <c r="F39" s="513">
        <v>0</v>
      </c>
      <c r="G39" s="502">
        <f t="shared" si="1"/>
        <v>0</v>
      </c>
      <c r="H39" s="513">
        <v>0</v>
      </c>
      <c r="I39" s="515">
        <v>0</v>
      </c>
    </row>
    <row r="40" spans="1:9" s="14" customFormat="1" ht="28.9" customHeight="1">
      <c r="A40" s="501">
        <v>380361</v>
      </c>
      <c r="B40" s="502">
        <f t="shared" si="2"/>
        <v>0.09</v>
      </c>
      <c r="C40" s="439" t="s">
        <v>431</v>
      </c>
      <c r="D40" s="513">
        <v>537245</v>
      </c>
      <c r="E40" s="514">
        <f t="shared" si="3"/>
        <v>0.14000000000000001</v>
      </c>
      <c r="F40" s="513">
        <v>535295</v>
      </c>
      <c r="G40" s="502">
        <f t="shared" si="1"/>
        <v>0.14000000000000001</v>
      </c>
      <c r="H40" s="516">
        <f t="shared" si="4"/>
        <v>1950</v>
      </c>
      <c r="I40" s="517">
        <f t="shared" si="5"/>
        <v>0.36</v>
      </c>
    </row>
    <row r="41" spans="1:9" s="14" customFormat="1" ht="28.9" customHeight="1">
      <c r="A41" s="501">
        <v>0</v>
      </c>
      <c r="B41" s="502">
        <f t="shared" si="2"/>
        <v>0</v>
      </c>
      <c r="C41" s="439" t="s">
        <v>432</v>
      </c>
      <c r="D41" s="513">
        <v>10102</v>
      </c>
      <c r="E41" s="514">
        <f t="shared" si="3"/>
        <v>0</v>
      </c>
      <c r="F41" s="513">
        <v>0</v>
      </c>
      <c r="G41" s="502">
        <f t="shared" si="1"/>
        <v>0</v>
      </c>
      <c r="H41" s="516">
        <f t="shared" si="4"/>
        <v>10102</v>
      </c>
      <c r="I41" s="515">
        <v>0</v>
      </c>
    </row>
    <row r="42" spans="1:9" s="42" customFormat="1" ht="32.25" customHeight="1">
      <c r="A42" s="499">
        <v>4106101</v>
      </c>
      <c r="B42" s="500">
        <f t="shared" si="2"/>
        <v>0.97</v>
      </c>
      <c r="C42" s="438" t="s">
        <v>458</v>
      </c>
      <c r="D42" s="510">
        <f>D43+D46</f>
        <v>4180351</v>
      </c>
      <c r="E42" s="511">
        <f t="shared" si="3"/>
        <v>1.0900000000000001</v>
      </c>
      <c r="F42" s="510">
        <f>F43+F46</f>
        <v>4134442</v>
      </c>
      <c r="G42" s="500">
        <f t="shared" si="1"/>
        <v>1.1200000000000001</v>
      </c>
      <c r="H42" s="521">
        <f t="shared" si="4"/>
        <v>45909</v>
      </c>
      <c r="I42" s="522">
        <f t="shared" si="5"/>
        <v>1.1100000000000001</v>
      </c>
    </row>
    <row r="43" spans="1:9" s="14" customFormat="1" ht="28.9" customHeight="1">
      <c r="A43" s="501">
        <v>4090459</v>
      </c>
      <c r="B43" s="502">
        <f t="shared" si="2"/>
        <v>0.97</v>
      </c>
      <c r="C43" s="441" t="s">
        <v>27</v>
      </c>
      <c r="D43" s="513">
        <f>SUM(D44:D45)</f>
        <v>4177008</v>
      </c>
      <c r="E43" s="514">
        <f t="shared" si="3"/>
        <v>1.0900000000000001</v>
      </c>
      <c r="F43" s="513">
        <f>SUM(F44:F45)</f>
        <v>4129062</v>
      </c>
      <c r="G43" s="502">
        <f t="shared" si="1"/>
        <v>1.1200000000000001</v>
      </c>
      <c r="H43" s="516">
        <f t="shared" si="4"/>
        <v>47946</v>
      </c>
      <c r="I43" s="517">
        <f t="shared" si="5"/>
        <v>1.1599999999999999</v>
      </c>
    </row>
    <row r="44" spans="1:9" s="14" customFormat="1" ht="33" customHeight="1">
      <c r="A44" s="501">
        <v>4020459</v>
      </c>
      <c r="B44" s="502">
        <f t="shared" si="2"/>
        <v>0.95</v>
      </c>
      <c r="C44" s="439" t="s">
        <v>430</v>
      </c>
      <c r="D44" s="513">
        <v>4137008</v>
      </c>
      <c r="E44" s="514">
        <f t="shared" si="3"/>
        <v>1.08</v>
      </c>
      <c r="F44" s="513">
        <v>4059062</v>
      </c>
      <c r="G44" s="502">
        <f t="shared" si="1"/>
        <v>1.1000000000000001</v>
      </c>
      <c r="H44" s="516">
        <f t="shared" si="4"/>
        <v>77946</v>
      </c>
      <c r="I44" s="517">
        <f t="shared" si="5"/>
        <v>1.92</v>
      </c>
    </row>
    <row r="45" spans="1:9" s="14" customFormat="1" ht="28.9" customHeight="1">
      <c r="A45" s="501">
        <v>70000</v>
      </c>
      <c r="B45" s="502">
        <f t="shared" si="2"/>
        <v>0.02</v>
      </c>
      <c r="C45" s="439" t="s">
        <v>432</v>
      </c>
      <c r="D45" s="513">
        <v>40000</v>
      </c>
      <c r="E45" s="514">
        <f t="shared" si="3"/>
        <v>0.01</v>
      </c>
      <c r="F45" s="513">
        <v>70000</v>
      </c>
      <c r="G45" s="502">
        <f t="shared" si="1"/>
        <v>0.02</v>
      </c>
      <c r="H45" s="516">
        <f t="shared" si="4"/>
        <v>-30000</v>
      </c>
      <c r="I45" s="517">
        <f t="shared" si="5"/>
        <v>-42.86</v>
      </c>
    </row>
    <row r="46" spans="1:9" s="14" customFormat="1" ht="28.9" customHeight="1">
      <c r="A46" s="501">
        <v>15642</v>
      </c>
      <c r="B46" s="502">
        <f t="shared" si="2"/>
        <v>0</v>
      </c>
      <c r="C46" s="441" t="s">
        <v>28</v>
      </c>
      <c r="D46" s="513">
        <f>SUM(D47:D49)</f>
        <v>3343</v>
      </c>
      <c r="E46" s="514">
        <f t="shared" si="3"/>
        <v>0</v>
      </c>
      <c r="F46" s="513">
        <f>SUM(F47:F49)</f>
        <v>5380</v>
      </c>
      <c r="G46" s="502">
        <f t="shared" si="1"/>
        <v>0</v>
      </c>
      <c r="H46" s="516">
        <f t="shared" si="4"/>
        <v>-2037</v>
      </c>
      <c r="I46" s="517">
        <f t="shared" si="5"/>
        <v>-37.86</v>
      </c>
    </row>
    <row r="47" spans="1:9" s="14" customFormat="1" ht="28.9" customHeight="1">
      <c r="A47" s="501">
        <v>11565</v>
      </c>
      <c r="B47" s="502">
        <f t="shared" si="2"/>
        <v>0</v>
      </c>
      <c r="C47" s="439" t="s">
        <v>427</v>
      </c>
      <c r="D47" s="513">
        <v>0</v>
      </c>
      <c r="E47" s="514">
        <f t="shared" si="3"/>
        <v>0</v>
      </c>
      <c r="F47" s="513">
        <v>0</v>
      </c>
      <c r="G47" s="502">
        <f t="shared" si="1"/>
        <v>0</v>
      </c>
      <c r="H47" s="513">
        <f t="shared" si="4"/>
        <v>0</v>
      </c>
      <c r="I47" s="515" t="s">
        <v>620</v>
      </c>
    </row>
    <row r="48" spans="1:9" s="14" customFormat="1" ht="30" customHeight="1">
      <c r="A48" s="501">
        <v>1589</v>
      </c>
      <c r="B48" s="502">
        <f t="shared" si="2"/>
        <v>0</v>
      </c>
      <c r="C48" s="439" t="s">
        <v>431</v>
      </c>
      <c r="D48" s="513">
        <v>0</v>
      </c>
      <c r="E48" s="514">
        <f t="shared" si="3"/>
        <v>0</v>
      </c>
      <c r="F48" s="513">
        <v>0</v>
      </c>
      <c r="G48" s="502">
        <f t="shared" si="1"/>
        <v>0</v>
      </c>
      <c r="H48" s="513">
        <f t="shared" si="4"/>
        <v>0</v>
      </c>
      <c r="I48" s="515" t="s">
        <v>620</v>
      </c>
    </row>
    <row r="49" spans="1:9" s="14" customFormat="1" ht="28.9" customHeight="1">
      <c r="A49" s="501">
        <v>2487</v>
      </c>
      <c r="B49" s="502">
        <f t="shared" si="2"/>
        <v>0</v>
      </c>
      <c r="C49" s="439" t="s">
        <v>432</v>
      </c>
      <c r="D49" s="513">
        <v>3343</v>
      </c>
      <c r="E49" s="514">
        <f t="shared" si="3"/>
        <v>0</v>
      </c>
      <c r="F49" s="513">
        <v>5380</v>
      </c>
      <c r="G49" s="502">
        <f t="shared" si="1"/>
        <v>0</v>
      </c>
      <c r="H49" s="516">
        <f t="shared" si="4"/>
        <v>-2037</v>
      </c>
      <c r="I49" s="517">
        <f t="shared" si="5"/>
        <v>-37.86</v>
      </c>
    </row>
    <row r="50" spans="1:9" s="42" customFormat="1" ht="32.25" customHeight="1">
      <c r="A50" s="499">
        <v>422779272</v>
      </c>
      <c r="B50" s="500">
        <f t="shared" si="2"/>
        <v>100.03</v>
      </c>
      <c r="C50" s="438" t="s">
        <v>459</v>
      </c>
      <c r="D50" s="510">
        <f>D51+D66+D85</f>
        <v>384123216</v>
      </c>
      <c r="E50" s="511">
        <f t="shared" si="3"/>
        <v>100.03</v>
      </c>
      <c r="F50" s="510">
        <f>F51+F66+F85</f>
        <v>369335966</v>
      </c>
      <c r="G50" s="500">
        <f t="shared" si="1"/>
        <v>100.02</v>
      </c>
      <c r="H50" s="510">
        <f t="shared" si="4"/>
        <v>14787250</v>
      </c>
      <c r="I50" s="512">
        <f t="shared" si="5"/>
        <v>4</v>
      </c>
    </row>
    <row r="51" spans="1:9" s="42" customFormat="1" ht="27.75" customHeight="1">
      <c r="A51" s="499">
        <v>56217397</v>
      </c>
      <c r="B51" s="500">
        <f t="shared" si="2"/>
        <v>13.3</v>
      </c>
      <c r="C51" s="438" t="s">
        <v>460</v>
      </c>
      <c r="D51" s="510">
        <f>D54+D56+D58+D60+D62+D52</f>
        <v>957166</v>
      </c>
      <c r="E51" s="511">
        <f t="shared" si="3"/>
        <v>0.25</v>
      </c>
      <c r="F51" s="510">
        <f>F54+F56+F58+F60+F62+F52</f>
        <v>762394</v>
      </c>
      <c r="G51" s="500">
        <f t="shared" si="1"/>
        <v>0.21</v>
      </c>
      <c r="H51" s="521">
        <f t="shared" si="4"/>
        <v>194772</v>
      </c>
      <c r="I51" s="522">
        <f t="shared" si="5"/>
        <v>25.55</v>
      </c>
    </row>
    <row r="52" spans="1:9" s="14" customFormat="1" ht="30" hidden="1" customHeight="1">
      <c r="A52" s="501"/>
      <c r="B52" s="502">
        <f t="shared" si="2"/>
        <v>0</v>
      </c>
      <c r="C52" s="439" t="s">
        <v>689</v>
      </c>
      <c r="D52" s="513">
        <f>D53</f>
        <v>0</v>
      </c>
      <c r="E52" s="514">
        <f t="shared" si="3"/>
        <v>0</v>
      </c>
      <c r="F52" s="513">
        <f>F53</f>
        <v>0</v>
      </c>
      <c r="G52" s="502">
        <f t="shared" si="1"/>
        <v>0</v>
      </c>
      <c r="H52" s="516">
        <f t="shared" ref="H52:H53" si="7">D52-F52</f>
        <v>0</v>
      </c>
      <c r="I52" s="517" t="e">
        <f t="shared" ref="I52:I53" si="8">ROUND(H52/F52*100,2)</f>
        <v>#DIV/0!</v>
      </c>
    </row>
    <row r="53" spans="1:9" s="14" customFormat="1" ht="2.25" hidden="1" customHeight="1" thickBot="1">
      <c r="A53" s="503"/>
      <c r="B53" s="502">
        <f t="shared" si="2"/>
        <v>0</v>
      </c>
      <c r="C53" s="444" t="s">
        <v>419</v>
      </c>
      <c r="D53" s="518"/>
      <c r="E53" s="514">
        <f t="shared" si="3"/>
        <v>0</v>
      </c>
      <c r="F53" s="518"/>
      <c r="G53" s="502">
        <f t="shared" si="1"/>
        <v>0</v>
      </c>
      <c r="H53" s="553">
        <f t="shared" si="7"/>
        <v>0</v>
      </c>
      <c r="I53" s="554" t="e">
        <f t="shared" si="8"/>
        <v>#DIV/0!</v>
      </c>
    </row>
    <row r="54" spans="1:9" s="14" customFormat="1" ht="30.75" customHeight="1">
      <c r="A54" s="501">
        <v>60580</v>
      </c>
      <c r="B54" s="502">
        <f t="shared" si="2"/>
        <v>0.01</v>
      </c>
      <c r="C54" s="439" t="s">
        <v>29</v>
      </c>
      <c r="D54" s="513">
        <f>D55</f>
        <v>72000</v>
      </c>
      <c r="E54" s="514">
        <f t="shared" si="3"/>
        <v>0.02</v>
      </c>
      <c r="F54" s="513">
        <f>F55</f>
        <v>103000</v>
      </c>
      <c r="G54" s="502">
        <f t="shared" si="1"/>
        <v>0.03</v>
      </c>
      <c r="H54" s="516">
        <f t="shared" si="4"/>
        <v>-31000</v>
      </c>
      <c r="I54" s="517">
        <f t="shared" si="5"/>
        <v>-30.1</v>
      </c>
    </row>
    <row r="55" spans="1:9" s="14" customFormat="1" ht="22.9" customHeight="1" thickBot="1">
      <c r="A55" s="503">
        <v>60580</v>
      </c>
      <c r="B55" s="611">
        <f t="shared" si="2"/>
        <v>0.01</v>
      </c>
      <c r="C55" s="444" t="s">
        <v>427</v>
      </c>
      <c r="D55" s="518">
        <v>72000</v>
      </c>
      <c r="E55" s="519">
        <f t="shared" si="3"/>
        <v>0.02</v>
      </c>
      <c r="F55" s="518">
        <v>103000</v>
      </c>
      <c r="G55" s="504">
        <f t="shared" si="1"/>
        <v>0.03</v>
      </c>
      <c r="H55" s="553">
        <f t="shared" si="4"/>
        <v>-31000</v>
      </c>
      <c r="I55" s="554">
        <f t="shared" si="5"/>
        <v>-30.1</v>
      </c>
    </row>
    <row r="56" spans="1:9" s="14" customFormat="1" ht="30" customHeight="1">
      <c r="A56" s="501">
        <v>12451410</v>
      </c>
      <c r="B56" s="502">
        <f t="shared" si="2"/>
        <v>2.95</v>
      </c>
      <c r="C56" s="439" t="s">
        <v>433</v>
      </c>
      <c r="D56" s="513">
        <f>D57</f>
        <v>0</v>
      </c>
      <c r="E56" s="514">
        <f t="shared" si="3"/>
        <v>0</v>
      </c>
      <c r="F56" s="513">
        <f>F57</f>
        <v>0</v>
      </c>
      <c r="G56" s="502">
        <f t="shared" si="1"/>
        <v>0</v>
      </c>
      <c r="H56" s="513">
        <f>H57</f>
        <v>0</v>
      </c>
      <c r="I56" s="515">
        <v>0</v>
      </c>
    </row>
    <row r="57" spans="1:9" s="14" customFormat="1" ht="30" customHeight="1">
      <c r="A57" s="501">
        <v>12451410</v>
      </c>
      <c r="B57" s="502">
        <f t="shared" si="2"/>
        <v>2.95</v>
      </c>
      <c r="C57" s="439" t="s">
        <v>427</v>
      </c>
      <c r="D57" s="513">
        <v>0</v>
      </c>
      <c r="E57" s="514">
        <f t="shared" si="3"/>
        <v>0</v>
      </c>
      <c r="F57" s="513">
        <v>0</v>
      </c>
      <c r="G57" s="502">
        <f t="shared" si="1"/>
        <v>0</v>
      </c>
      <c r="H57" s="513">
        <v>0</v>
      </c>
      <c r="I57" s="515">
        <v>0</v>
      </c>
    </row>
    <row r="58" spans="1:9" s="14" customFormat="1" ht="30" customHeight="1">
      <c r="A58" s="501">
        <v>23285</v>
      </c>
      <c r="B58" s="502">
        <f t="shared" si="2"/>
        <v>0.01</v>
      </c>
      <c r="C58" s="439" t="s">
        <v>30</v>
      </c>
      <c r="D58" s="513">
        <f>D59</f>
        <v>20587</v>
      </c>
      <c r="E58" s="514">
        <f t="shared" si="3"/>
        <v>0.01</v>
      </c>
      <c r="F58" s="513">
        <f>F59</f>
        <v>20184</v>
      </c>
      <c r="G58" s="502">
        <f t="shared" si="1"/>
        <v>0.01</v>
      </c>
      <c r="H58" s="516">
        <f t="shared" si="4"/>
        <v>403</v>
      </c>
      <c r="I58" s="517">
        <f t="shared" si="5"/>
        <v>2</v>
      </c>
    </row>
    <row r="59" spans="1:9" s="14" customFormat="1" ht="30" customHeight="1">
      <c r="A59" s="501">
        <v>23285</v>
      </c>
      <c r="B59" s="502">
        <f t="shared" si="2"/>
        <v>0.01</v>
      </c>
      <c r="C59" s="439" t="s">
        <v>427</v>
      </c>
      <c r="D59" s="513">
        <v>20587</v>
      </c>
      <c r="E59" s="514">
        <f t="shared" si="3"/>
        <v>0.01</v>
      </c>
      <c r="F59" s="513">
        <v>20184</v>
      </c>
      <c r="G59" s="502">
        <f t="shared" si="1"/>
        <v>0.01</v>
      </c>
      <c r="H59" s="516">
        <f t="shared" si="4"/>
        <v>403</v>
      </c>
      <c r="I59" s="517">
        <f t="shared" si="5"/>
        <v>2</v>
      </c>
    </row>
    <row r="60" spans="1:9" s="14" customFormat="1" ht="30" customHeight="1">
      <c r="A60" s="501">
        <v>5400999</v>
      </c>
      <c r="B60" s="502">
        <f t="shared" si="2"/>
        <v>1.28</v>
      </c>
      <c r="C60" s="439" t="s">
        <v>434</v>
      </c>
      <c r="D60" s="513">
        <f>D61</f>
        <v>0</v>
      </c>
      <c r="E60" s="514">
        <f t="shared" si="3"/>
        <v>0</v>
      </c>
      <c r="F60" s="513">
        <f>F61</f>
        <v>0</v>
      </c>
      <c r="G60" s="502">
        <f t="shared" si="1"/>
        <v>0</v>
      </c>
      <c r="H60" s="513">
        <f>H61</f>
        <v>0</v>
      </c>
      <c r="I60" s="515">
        <v>0</v>
      </c>
    </row>
    <row r="61" spans="1:9" s="14" customFormat="1" ht="30" customHeight="1">
      <c r="A61" s="501">
        <v>5400999</v>
      </c>
      <c r="B61" s="502">
        <f t="shared" si="2"/>
        <v>1.28</v>
      </c>
      <c r="C61" s="439" t="s">
        <v>427</v>
      </c>
      <c r="D61" s="513">
        <v>0</v>
      </c>
      <c r="E61" s="514">
        <f t="shared" si="3"/>
        <v>0</v>
      </c>
      <c r="F61" s="513">
        <v>0</v>
      </c>
      <c r="G61" s="502">
        <f t="shared" si="1"/>
        <v>0</v>
      </c>
      <c r="H61" s="513">
        <v>0</v>
      </c>
      <c r="I61" s="515">
        <v>0</v>
      </c>
    </row>
    <row r="62" spans="1:9" s="14" customFormat="1" ht="28.9" customHeight="1">
      <c r="A62" s="501">
        <v>38281123</v>
      </c>
      <c r="B62" s="502">
        <f t="shared" si="2"/>
        <v>9.06</v>
      </c>
      <c r="C62" s="439" t="s">
        <v>31</v>
      </c>
      <c r="D62" s="513">
        <f>SUM(D63:D65)</f>
        <v>864579</v>
      </c>
      <c r="E62" s="514">
        <f t="shared" si="3"/>
        <v>0.23</v>
      </c>
      <c r="F62" s="513">
        <f>SUM(F63:F65)</f>
        <v>639210</v>
      </c>
      <c r="G62" s="502">
        <f t="shared" si="1"/>
        <v>0.17</v>
      </c>
      <c r="H62" s="513">
        <f t="shared" si="4"/>
        <v>225369</v>
      </c>
      <c r="I62" s="515">
        <f t="shared" si="5"/>
        <v>35.26</v>
      </c>
    </row>
    <row r="63" spans="1:9" s="14" customFormat="1" ht="28.9" customHeight="1">
      <c r="A63" s="501">
        <v>38280263</v>
      </c>
      <c r="B63" s="502">
        <f t="shared" si="2"/>
        <v>9.06</v>
      </c>
      <c r="C63" s="439" t="s">
        <v>427</v>
      </c>
      <c r="D63" s="513">
        <v>862115</v>
      </c>
      <c r="E63" s="514">
        <f t="shared" si="3"/>
        <v>0.22</v>
      </c>
      <c r="F63" s="513">
        <v>638097</v>
      </c>
      <c r="G63" s="502">
        <f t="shared" si="1"/>
        <v>0.17</v>
      </c>
      <c r="H63" s="513">
        <f t="shared" si="4"/>
        <v>224018</v>
      </c>
      <c r="I63" s="515">
        <f t="shared" si="5"/>
        <v>35.11</v>
      </c>
    </row>
    <row r="64" spans="1:9" s="14" customFormat="1" ht="28.9" customHeight="1">
      <c r="A64" s="501">
        <v>148</v>
      </c>
      <c r="B64" s="502">
        <f t="shared" si="2"/>
        <v>0</v>
      </c>
      <c r="C64" s="439" t="s">
        <v>428</v>
      </c>
      <c r="D64" s="513">
        <v>80</v>
      </c>
      <c r="E64" s="514">
        <f t="shared" si="3"/>
        <v>0</v>
      </c>
      <c r="F64" s="513">
        <v>80</v>
      </c>
      <c r="G64" s="502">
        <f t="shared" si="1"/>
        <v>0</v>
      </c>
      <c r="H64" s="513">
        <f t="shared" si="4"/>
        <v>0</v>
      </c>
      <c r="I64" s="515">
        <v>0</v>
      </c>
    </row>
    <row r="65" spans="1:9" s="14" customFormat="1" ht="28.9" customHeight="1">
      <c r="A65" s="501">
        <v>712</v>
      </c>
      <c r="B65" s="502">
        <f t="shared" si="2"/>
        <v>0</v>
      </c>
      <c r="C65" s="439" t="s">
        <v>429</v>
      </c>
      <c r="D65" s="513">
        <v>2384</v>
      </c>
      <c r="E65" s="514">
        <f t="shared" si="3"/>
        <v>0</v>
      </c>
      <c r="F65" s="513">
        <v>1033</v>
      </c>
      <c r="G65" s="502">
        <f t="shared" si="1"/>
        <v>0</v>
      </c>
      <c r="H65" s="516">
        <f t="shared" si="4"/>
        <v>1351</v>
      </c>
      <c r="I65" s="517">
        <f t="shared" si="5"/>
        <v>130.78</v>
      </c>
    </row>
    <row r="66" spans="1:9" s="42" customFormat="1" ht="28.9" customHeight="1">
      <c r="A66" s="499">
        <v>364615469</v>
      </c>
      <c r="B66" s="500">
        <f t="shared" si="2"/>
        <v>86.27</v>
      </c>
      <c r="C66" s="438" t="s">
        <v>364</v>
      </c>
      <c r="D66" s="510">
        <f>D67+D73+D78</f>
        <v>379995310</v>
      </c>
      <c r="E66" s="511">
        <f t="shared" si="3"/>
        <v>98.95</v>
      </c>
      <c r="F66" s="510">
        <f>F67+F73+F78</f>
        <v>365937760</v>
      </c>
      <c r="G66" s="500">
        <f t="shared" si="1"/>
        <v>99.1</v>
      </c>
      <c r="H66" s="510">
        <f t="shared" si="4"/>
        <v>14057550</v>
      </c>
      <c r="I66" s="512">
        <f t="shared" si="5"/>
        <v>3.84</v>
      </c>
    </row>
    <row r="67" spans="1:9" s="14" customFormat="1" ht="28.9" customHeight="1">
      <c r="A67" s="501">
        <v>272443271</v>
      </c>
      <c r="B67" s="502">
        <f t="shared" si="2"/>
        <v>64.459999999999994</v>
      </c>
      <c r="C67" s="439" t="s">
        <v>32</v>
      </c>
      <c r="D67" s="513">
        <f>SUM(D68:D72)</f>
        <v>344383283</v>
      </c>
      <c r="E67" s="514">
        <f t="shared" si="3"/>
        <v>89.68</v>
      </c>
      <c r="F67" s="513">
        <f>SUM(F68:F72)</f>
        <v>334330660</v>
      </c>
      <c r="G67" s="502">
        <f t="shared" si="1"/>
        <v>90.54</v>
      </c>
      <c r="H67" s="513">
        <f>D67-F67</f>
        <v>10052623</v>
      </c>
      <c r="I67" s="515">
        <f>ROUND(H67/F67*100,2)</f>
        <v>3.01</v>
      </c>
    </row>
    <row r="68" spans="1:9" s="14" customFormat="1" ht="28.9" customHeight="1">
      <c r="A68" s="501">
        <v>241773151</v>
      </c>
      <c r="B68" s="502">
        <f t="shared" si="2"/>
        <v>57.2</v>
      </c>
      <c r="C68" s="439" t="s">
        <v>427</v>
      </c>
      <c r="D68" s="513">
        <v>310734869</v>
      </c>
      <c r="E68" s="514">
        <f t="shared" si="3"/>
        <v>80.91</v>
      </c>
      <c r="F68" s="513">
        <v>300832661</v>
      </c>
      <c r="G68" s="502">
        <f t="shared" si="1"/>
        <v>81.47</v>
      </c>
      <c r="H68" s="513">
        <f t="shared" si="4"/>
        <v>9902208</v>
      </c>
      <c r="I68" s="515">
        <f t="shared" si="5"/>
        <v>3.29</v>
      </c>
    </row>
    <row r="69" spans="1:9" s="14" customFormat="1" ht="28.9" customHeight="1">
      <c r="A69" s="501">
        <v>7018848</v>
      </c>
      <c r="B69" s="502">
        <f t="shared" si="2"/>
        <v>1.66</v>
      </c>
      <c r="C69" s="439" t="s">
        <v>428</v>
      </c>
      <c r="D69" s="513">
        <v>7909557</v>
      </c>
      <c r="E69" s="514">
        <f t="shared" si="3"/>
        <v>2.06</v>
      </c>
      <c r="F69" s="513">
        <v>8086500</v>
      </c>
      <c r="G69" s="502">
        <f t="shared" si="1"/>
        <v>2.19</v>
      </c>
      <c r="H69" s="516">
        <f t="shared" si="4"/>
        <v>-176943</v>
      </c>
      <c r="I69" s="517">
        <f t="shared" si="5"/>
        <v>-2.19</v>
      </c>
    </row>
    <row r="70" spans="1:9" s="14" customFormat="1" ht="30" customHeight="1">
      <c r="A70" s="501">
        <v>14928617</v>
      </c>
      <c r="B70" s="502">
        <f t="shared" si="2"/>
        <v>3.53</v>
      </c>
      <c r="C70" s="439" t="s">
        <v>429</v>
      </c>
      <c r="D70" s="513">
        <v>17019396</v>
      </c>
      <c r="E70" s="514">
        <f t="shared" si="3"/>
        <v>4.43</v>
      </c>
      <c r="F70" s="513">
        <v>16523733</v>
      </c>
      <c r="G70" s="502">
        <f t="shared" si="1"/>
        <v>4.47</v>
      </c>
      <c r="H70" s="513">
        <f t="shared" si="4"/>
        <v>495663</v>
      </c>
      <c r="I70" s="515">
        <f t="shared" si="5"/>
        <v>3</v>
      </c>
    </row>
    <row r="71" spans="1:9" s="14" customFormat="1" ht="27.75" customHeight="1">
      <c r="A71" s="501">
        <v>8241539</v>
      </c>
      <c r="B71" s="502">
        <f t="shared" si="2"/>
        <v>1.95</v>
      </c>
      <c r="C71" s="439" t="s">
        <v>430</v>
      </c>
      <c r="D71" s="513">
        <v>8097834</v>
      </c>
      <c r="E71" s="514">
        <f t="shared" si="3"/>
        <v>2.11</v>
      </c>
      <c r="F71" s="513">
        <v>8261212</v>
      </c>
      <c r="G71" s="502">
        <f t="shared" si="1"/>
        <v>2.2400000000000002</v>
      </c>
      <c r="H71" s="516">
        <f t="shared" si="4"/>
        <v>-163378</v>
      </c>
      <c r="I71" s="517">
        <f t="shared" si="5"/>
        <v>-1.98</v>
      </c>
    </row>
    <row r="72" spans="1:9" s="14" customFormat="1" ht="30" customHeight="1">
      <c r="A72" s="501">
        <v>481116</v>
      </c>
      <c r="B72" s="502">
        <f t="shared" si="2"/>
        <v>0.11</v>
      </c>
      <c r="C72" s="439" t="s">
        <v>431</v>
      </c>
      <c r="D72" s="513">
        <v>621627</v>
      </c>
      <c r="E72" s="514">
        <f t="shared" si="3"/>
        <v>0.16</v>
      </c>
      <c r="F72" s="513">
        <v>626554</v>
      </c>
      <c r="G72" s="502">
        <f t="shared" si="1"/>
        <v>0.17</v>
      </c>
      <c r="H72" s="516">
        <f>D72-F72</f>
        <v>-4927</v>
      </c>
      <c r="I72" s="517">
        <f>ROUND(H72/F72*100,2)</f>
        <v>-0.79</v>
      </c>
    </row>
    <row r="73" spans="1:9" s="14" customFormat="1" ht="29.25" customHeight="1">
      <c r="A73" s="501">
        <v>91754571</v>
      </c>
      <c r="B73" s="502">
        <f t="shared" si="2"/>
        <v>21.71</v>
      </c>
      <c r="C73" s="439" t="s">
        <v>33</v>
      </c>
      <c r="D73" s="513">
        <f>SUM(D74:D77)</f>
        <v>35245090</v>
      </c>
      <c r="E73" s="514">
        <f t="shared" si="3"/>
        <v>9.18</v>
      </c>
      <c r="F73" s="513">
        <f>SUM(F74:F77)</f>
        <v>31193453</v>
      </c>
      <c r="G73" s="502">
        <f t="shared" ref="G73:G118" si="9">ROUND(F73/$F$8*100,2)</f>
        <v>8.4499999999999993</v>
      </c>
      <c r="H73" s="516">
        <f t="shared" si="4"/>
        <v>4051637</v>
      </c>
      <c r="I73" s="517">
        <f t="shared" si="5"/>
        <v>12.99</v>
      </c>
    </row>
    <row r="74" spans="1:9" s="14" customFormat="1" ht="31.5" customHeight="1">
      <c r="A74" s="501">
        <v>83266742</v>
      </c>
      <c r="B74" s="502">
        <f t="shared" ref="B74:B118" si="10">ROUND(A74/$A$8*100,2)</f>
        <v>19.7</v>
      </c>
      <c r="C74" s="439" t="s">
        <v>427</v>
      </c>
      <c r="D74" s="513">
        <v>29717828</v>
      </c>
      <c r="E74" s="514">
        <f t="shared" si="3"/>
        <v>7.74</v>
      </c>
      <c r="F74" s="513">
        <v>25654807</v>
      </c>
      <c r="G74" s="502">
        <f t="shared" si="9"/>
        <v>6.95</v>
      </c>
      <c r="H74" s="516">
        <f t="shared" si="4"/>
        <v>4063021</v>
      </c>
      <c r="I74" s="517">
        <f t="shared" si="5"/>
        <v>15.84</v>
      </c>
    </row>
    <row r="75" spans="1:9" s="14" customFormat="1" ht="26.45" customHeight="1">
      <c r="A75" s="501">
        <v>273283</v>
      </c>
      <c r="B75" s="502">
        <f t="shared" si="10"/>
        <v>0.06</v>
      </c>
      <c r="C75" s="439" t="s">
        <v>428</v>
      </c>
      <c r="D75" s="513">
        <v>0</v>
      </c>
      <c r="E75" s="514">
        <f t="shared" si="3"/>
        <v>0</v>
      </c>
      <c r="F75" s="513">
        <v>0</v>
      </c>
      <c r="G75" s="502">
        <f t="shared" si="9"/>
        <v>0</v>
      </c>
      <c r="H75" s="513">
        <v>0</v>
      </c>
      <c r="I75" s="515">
        <v>0</v>
      </c>
    </row>
    <row r="76" spans="1:9" s="14" customFormat="1" ht="30" customHeight="1">
      <c r="A76" s="501">
        <v>8183508</v>
      </c>
      <c r="B76" s="502">
        <f t="shared" si="10"/>
        <v>1.94</v>
      </c>
      <c r="C76" s="439" t="s">
        <v>429</v>
      </c>
      <c r="D76" s="513">
        <v>5527262</v>
      </c>
      <c r="E76" s="514">
        <f t="shared" ref="E76:E118" si="11">ROUND(D76/$D$8*100,2)</f>
        <v>1.44</v>
      </c>
      <c r="F76" s="513">
        <v>5525082</v>
      </c>
      <c r="G76" s="502">
        <f t="shared" si="9"/>
        <v>1.5</v>
      </c>
      <c r="H76" s="516">
        <f t="shared" ref="H76:H117" si="12">D76-F76</f>
        <v>2180</v>
      </c>
      <c r="I76" s="517">
        <f t="shared" ref="I76:I117" si="13">ROUND(H76/F76*100,2)</f>
        <v>0.04</v>
      </c>
    </row>
    <row r="77" spans="1:9" s="14" customFormat="1" ht="27.6" customHeight="1" thickBot="1">
      <c r="A77" s="503">
        <v>31036</v>
      </c>
      <c r="B77" s="611">
        <f t="shared" si="10"/>
        <v>0.01</v>
      </c>
      <c r="C77" s="444" t="s">
        <v>432</v>
      </c>
      <c r="D77" s="518">
        <v>0</v>
      </c>
      <c r="E77" s="519">
        <f t="shared" si="11"/>
        <v>0</v>
      </c>
      <c r="F77" s="518">
        <v>13564</v>
      </c>
      <c r="G77" s="504">
        <f t="shared" si="9"/>
        <v>0</v>
      </c>
      <c r="H77" s="553">
        <f t="shared" si="12"/>
        <v>-13564</v>
      </c>
      <c r="I77" s="554">
        <f t="shared" si="13"/>
        <v>-100</v>
      </c>
    </row>
    <row r="78" spans="1:9" s="14" customFormat="1" ht="28.15" customHeight="1">
      <c r="A78" s="501">
        <v>417627</v>
      </c>
      <c r="B78" s="502">
        <f t="shared" si="10"/>
        <v>0.1</v>
      </c>
      <c r="C78" s="439" t="s">
        <v>34</v>
      </c>
      <c r="D78" s="513">
        <f>SUM(D79:D84)</f>
        <v>366937</v>
      </c>
      <c r="E78" s="514">
        <f t="shared" si="11"/>
        <v>0.1</v>
      </c>
      <c r="F78" s="513">
        <f>SUM(F79:F84)</f>
        <v>413647</v>
      </c>
      <c r="G78" s="502">
        <f t="shared" si="9"/>
        <v>0.11</v>
      </c>
      <c r="H78" s="516">
        <f t="shared" si="12"/>
        <v>-46710</v>
      </c>
      <c r="I78" s="517">
        <f t="shared" si="13"/>
        <v>-11.29</v>
      </c>
    </row>
    <row r="79" spans="1:9" s="14" customFormat="1" ht="28.15" customHeight="1">
      <c r="A79" s="501">
        <v>362299</v>
      </c>
      <c r="B79" s="502">
        <f t="shared" si="10"/>
        <v>0.09</v>
      </c>
      <c r="C79" s="439" t="s">
        <v>427</v>
      </c>
      <c r="D79" s="513">
        <v>312828</v>
      </c>
      <c r="E79" s="514">
        <f t="shared" si="11"/>
        <v>0.08</v>
      </c>
      <c r="F79" s="513">
        <v>358010</v>
      </c>
      <c r="G79" s="502">
        <f t="shared" si="9"/>
        <v>0.1</v>
      </c>
      <c r="H79" s="516">
        <f t="shared" si="12"/>
        <v>-45182</v>
      </c>
      <c r="I79" s="517">
        <f t="shared" si="13"/>
        <v>-12.62</v>
      </c>
    </row>
    <row r="80" spans="1:9" s="14" customFormat="1" ht="28.15" customHeight="1">
      <c r="A80" s="501">
        <v>12100</v>
      </c>
      <c r="B80" s="502">
        <f t="shared" si="10"/>
        <v>0</v>
      </c>
      <c r="C80" s="439" t="s">
        <v>428</v>
      </c>
      <c r="D80" s="513">
        <v>12255</v>
      </c>
      <c r="E80" s="514">
        <f t="shared" si="11"/>
        <v>0</v>
      </c>
      <c r="F80" s="513">
        <v>14528</v>
      </c>
      <c r="G80" s="502">
        <f t="shared" si="9"/>
        <v>0</v>
      </c>
      <c r="H80" s="516">
        <f t="shared" si="12"/>
        <v>-2273</v>
      </c>
      <c r="I80" s="517">
        <f t="shared" si="13"/>
        <v>-15.65</v>
      </c>
    </row>
    <row r="81" spans="1:9" s="14" customFormat="1" ht="28.15" customHeight="1">
      <c r="A81" s="501">
        <v>29450</v>
      </c>
      <c r="B81" s="502">
        <f t="shared" si="10"/>
        <v>0.01</v>
      </c>
      <c r="C81" s="439" t="s">
        <v>429</v>
      </c>
      <c r="D81" s="513">
        <v>28113</v>
      </c>
      <c r="E81" s="514">
        <f t="shared" si="11"/>
        <v>0.01</v>
      </c>
      <c r="F81" s="513">
        <v>26652</v>
      </c>
      <c r="G81" s="502">
        <f t="shared" si="9"/>
        <v>0.01</v>
      </c>
      <c r="H81" s="516">
        <f t="shared" si="12"/>
        <v>1461</v>
      </c>
      <c r="I81" s="517">
        <f t="shared" si="13"/>
        <v>5.48</v>
      </c>
    </row>
    <row r="82" spans="1:9" s="14" customFormat="1" ht="28.15" customHeight="1">
      <c r="A82" s="501">
        <v>13137</v>
      </c>
      <c r="B82" s="502">
        <f t="shared" si="10"/>
        <v>0</v>
      </c>
      <c r="C82" s="439" t="s">
        <v>430</v>
      </c>
      <c r="D82" s="513">
        <v>12721</v>
      </c>
      <c r="E82" s="514">
        <f t="shared" si="11"/>
        <v>0</v>
      </c>
      <c r="F82" s="513">
        <v>13499</v>
      </c>
      <c r="G82" s="502">
        <f t="shared" si="9"/>
        <v>0</v>
      </c>
      <c r="H82" s="516">
        <f t="shared" si="12"/>
        <v>-778</v>
      </c>
      <c r="I82" s="517">
        <f t="shared" si="13"/>
        <v>-5.76</v>
      </c>
    </row>
    <row r="83" spans="1:9" s="14" customFormat="1" ht="28.15" customHeight="1">
      <c r="A83" s="501">
        <v>5</v>
      </c>
      <c r="B83" s="502">
        <f t="shared" si="10"/>
        <v>0</v>
      </c>
      <c r="C83" s="439" t="s">
        <v>431</v>
      </c>
      <c r="D83" s="513">
        <v>0</v>
      </c>
      <c r="E83" s="514">
        <f t="shared" si="11"/>
        <v>0</v>
      </c>
      <c r="F83" s="513">
        <v>0</v>
      </c>
      <c r="G83" s="502">
        <f t="shared" si="9"/>
        <v>0</v>
      </c>
      <c r="H83" s="513">
        <v>0</v>
      </c>
      <c r="I83" s="515">
        <v>0</v>
      </c>
    </row>
    <row r="84" spans="1:9" s="14" customFormat="1" ht="28.15" customHeight="1">
      <c r="A84" s="501">
        <v>637</v>
      </c>
      <c r="B84" s="502">
        <f t="shared" si="10"/>
        <v>0</v>
      </c>
      <c r="C84" s="439" t="s">
        <v>432</v>
      </c>
      <c r="D84" s="513">
        <v>1020</v>
      </c>
      <c r="E84" s="514">
        <f t="shared" si="11"/>
        <v>0</v>
      </c>
      <c r="F84" s="513">
        <v>958</v>
      </c>
      <c r="G84" s="502">
        <f t="shared" si="9"/>
        <v>0</v>
      </c>
      <c r="H84" s="516">
        <f t="shared" si="12"/>
        <v>62</v>
      </c>
      <c r="I84" s="517">
        <f t="shared" si="13"/>
        <v>6.47</v>
      </c>
    </row>
    <row r="85" spans="1:9" s="42" customFormat="1" ht="27.6" customHeight="1">
      <c r="A85" s="499">
        <v>1946406</v>
      </c>
      <c r="B85" s="500">
        <f t="shared" si="10"/>
        <v>0.46</v>
      </c>
      <c r="C85" s="438" t="s">
        <v>461</v>
      </c>
      <c r="D85" s="510">
        <f>SUM(D86:D86)</f>
        <v>3170740</v>
      </c>
      <c r="E85" s="511">
        <f t="shared" si="11"/>
        <v>0.83</v>
      </c>
      <c r="F85" s="510">
        <f>SUM(F86:F86)</f>
        <v>2635812</v>
      </c>
      <c r="G85" s="500">
        <f t="shared" si="9"/>
        <v>0.71</v>
      </c>
      <c r="H85" s="521">
        <f t="shared" si="12"/>
        <v>534928</v>
      </c>
      <c r="I85" s="522">
        <f t="shared" si="13"/>
        <v>20.29</v>
      </c>
    </row>
    <row r="86" spans="1:9" s="14" customFormat="1" ht="27.6" customHeight="1">
      <c r="A86" s="501">
        <v>1946406</v>
      </c>
      <c r="B86" s="502">
        <f t="shared" si="10"/>
        <v>0.46</v>
      </c>
      <c r="C86" s="439" t="s">
        <v>35</v>
      </c>
      <c r="D86" s="513">
        <f>SUM(D87:D89)</f>
        <v>3170740</v>
      </c>
      <c r="E86" s="514">
        <f t="shared" si="11"/>
        <v>0.83</v>
      </c>
      <c r="F86" s="513">
        <f>SUM(F87:F89)</f>
        <v>2635812</v>
      </c>
      <c r="G86" s="502">
        <f t="shared" si="9"/>
        <v>0.71</v>
      </c>
      <c r="H86" s="516">
        <f t="shared" si="12"/>
        <v>534928</v>
      </c>
      <c r="I86" s="517">
        <f t="shared" si="13"/>
        <v>20.29</v>
      </c>
    </row>
    <row r="87" spans="1:9" s="14" customFormat="1" ht="27.6" customHeight="1">
      <c r="A87" s="501">
        <v>1840805</v>
      </c>
      <c r="B87" s="502">
        <f t="shared" si="10"/>
        <v>0.44</v>
      </c>
      <c r="C87" s="439" t="s">
        <v>429</v>
      </c>
      <c r="D87" s="513">
        <f>3164334-423-121932</f>
        <v>3041979</v>
      </c>
      <c r="E87" s="514">
        <f t="shared" si="11"/>
        <v>0.79</v>
      </c>
      <c r="F87" s="513">
        <v>2475805</v>
      </c>
      <c r="G87" s="502">
        <f t="shared" si="9"/>
        <v>0.67</v>
      </c>
      <c r="H87" s="513">
        <f t="shared" si="12"/>
        <v>566174</v>
      </c>
      <c r="I87" s="515">
        <f t="shared" si="13"/>
        <v>22.87</v>
      </c>
    </row>
    <row r="88" spans="1:9" s="14" customFormat="1" ht="27.6" customHeight="1">
      <c r="A88" s="501">
        <v>63660</v>
      </c>
      <c r="B88" s="502">
        <f t="shared" si="10"/>
        <v>0.02</v>
      </c>
      <c r="C88" s="439" t="s">
        <v>430</v>
      </c>
      <c r="D88" s="513">
        <v>75004</v>
      </c>
      <c r="E88" s="514">
        <f t="shared" si="11"/>
        <v>0.02</v>
      </c>
      <c r="F88" s="513">
        <v>98105</v>
      </c>
      <c r="G88" s="502">
        <f t="shared" si="9"/>
        <v>0.03</v>
      </c>
      <c r="H88" s="516">
        <f t="shared" si="12"/>
        <v>-23101</v>
      </c>
      <c r="I88" s="517">
        <f t="shared" si="13"/>
        <v>-23.55</v>
      </c>
    </row>
    <row r="89" spans="1:9" s="14" customFormat="1" ht="27.6" customHeight="1">
      <c r="A89" s="501">
        <v>41941</v>
      </c>
      <c r="B89" s="502">
        <f t="shared" si="10"/>
        <v>0.01</v>
      </c>
      <c r="C89" s="439" t="s">
        <v>432</v>
      </c>
      <c r="D89" s="513">
        <v>53757</v>
      </c>
      <c r="E89" s="514">
        <f t="shared" si="11"/>
        <v>0.01</v>
      </c>
      <c r="F89" s="513">
        <v>61902</v>
      </c>
      <c r="G89" s="502">
        <f t="shared" si="9"/>
        <v>0.02</v>
      </c>
      <c r="H89" s="516">
        <f t="shared" si="12"/>
        <v>-8145</v>
      </c>
      <c r="I89" s="517">
        <f t="shared" si="13"/>
        <v>-13.16</v>
      </c>
    </row>
    <row r="90" spans="1:9" s="42" customFormat="1" ht="27" customHeight="1">
      <c r="A90" s="506">
        <v>-133787</v>
      </c>
      <c r="B90" s="507">
        <f t="shared" si="10"/>
        <v>-0.03</v>
      </c>
      <c r="C90" s="438" t="s">
        <v>462</v>
      </c>
      <c r="D90" s="521">
        <f>+D8-D50</f>
        <v>-96871</v>
      </c>
      <c r="E90" s="507">
        <f t="shared" si="11"/>
        <v>-0.03</v>
      </c>
      <c r="F90" s="521">
        <f>+F8-F50</f>
        <v>-83476</v>
      </c>
      <c r="G90" s="507">
        <f t="shared" si="9"/>
        <v>-0.02</v>
      </c>
      <c r="H90" s="521">
        <f t="shared" si="12"/>
        <v>-13395</v>
      </c>
      <c r="I90" s="512">
        <f t="shared" si="13"/>
        <v>16.05</v>
      </c>
    </row>
    <row r="91" spans="1:9" s="42" customFormat="1" ht="27" customHeight="1">
      <c r="A91" s="508">
        <v>135634</v>
      </c>
      <c r="B91" s="500">
        <f t="shared" si="10"/>
        <v>0.03</v>
      </c>
      <c r="C91" s="438" t="s">
        <v>58</v>
      </c>
      <c r="D91" s="525">
        <f>D92+D98</f>
        <v>96961</v>
      </c>
      <c r="E91" s="511">
        <f t="shared" si="11"/>
        <v>0.03</v>
      </c>
      <c r="F91" s="525">
        <f>F92+F98</f>
        <v>86566</v>
      </c>
      <c r="G91" s="500">
        <f t="shared" si="9"/>
        <v>0.02</v>
      </c>
      <c r="H91" s="510">
        <f t="shared" si="12"/>
        <v>10395</v>
      </c>
      <c r="I91" s="512">
        <f t="shared" si="13"/>
        <v>12.01</v>
      </c>
    </row>
    <row r="92" spans="1:9" s="42" customFormat="1" ht="27" customHeight="1">
      <c r="A92" s="499">
        <v>1211</v>
      </c>
      <c r="B92" s="502">
        <f t="shared" si="10"/>
        <v>0</v>
      </c>
      <c r="C92" s="438" t="s">
        <v>463</v>
      </c>
      <c r="D92" s="510">
        <f>D93</f>
        <v>597</v>
      </c>
      <c r="E92" s="514">
        <f t="shared" si="11"/>
        <v>0</v>
      </c>
      <c r="F92" s="510">
        <f>F93</f>
        <v>1344</v>
      </c>
      <c r="G92" s="502">
        <f t="shared" si="9"/>
        <v>0</v>
      </c>
      <c r="H92" s="521">
        <f t="shared" si="12"/>
        <v>-747</v>
      </c>
      <c r="I92" s="522">
        <f t="shared" si="13"/>
        <v>-55.58</v>
      </c>
    </row>
    <row r="93" spans="1:9" s="14" customFormat="1" ht="27.6" customHeight="1">
      <c r="A93" s="501">
        <v>1211</v>
      </c>
      <c r="B93" s="502">
        <f t="shared" si="10"/>
        <v>0</v>
      </c>
      <c r="C93" s="439" t="s">
        <v>36</v>
      </c>
      <c r="D93" s="513">
        <f>SUM(D94:D97)</f>
        <v>597</v>
      </c>
      <c r="E93" s="514">
        <f t="shared" si="11"/>
        <v>0</v>
      </c>
      <c r="F93" s="513">
        <f>SUM(F94:F97)</f>
        <v>1344</v>
      </c>
      <c r="G93" s="502">
        <f t="shared" si="9"/>
        <v>0</v>
      </c>
      <c r="H93" s="516">
        <f t="shared" si="12"/>
        <v>-747</v>
      </c>
      <c r="I93" s="517">
        <f t="shared" si="13"/>
        <v>-55.58</v>
      </c>
    </row>
    <row r="94" spans="1:9" s="14" customFormat="1" ht="27.6" customHeight="1">
      <c r="A94" s="501">
        <v>1039</v>
      </c>
      <c r="B94" s="502">
        <f t="shared" si="10"/>
        <v>0</v>
      </c>
      <c r="C94" s="439" t="s">
        <v>427</v>
      </c>
      <c r="D94" s="513">
        <v>518</v>
      </c>
      <c r="E94" s="514">
        <f t="shared" si="11"/>
        <v>0</v>
      </c>
      <c r="F94" s="513">
        <v>1090</v>
      </c>
      <c r="G94" s="502">
        <f t="shared" si="9"/>
        <v>0</v>
      </c>
      <c r="H94" s="516">
        <f t="shared" si="12"/>
        <v>-572</v>
      </c>
      <c r="I94" s="517">
        <f t="shared" si="13"/>
        <v>-52.48</v>
      </c>
    </row>
    <row r="95" spans="1:9" s="14" customFormat="1" ht="27.6" customHeight="1">
      <c r="A95" s="501">
        <v>16</v>
      </c>
      <c r="B95" s="502">
        <f t="shared" si="10"/>
        <v>0</v>
      </c>
      <c r="C95" s="439" t="s">
        <v>428</v>
      </c>
      <c r="D95" s="513">
        <v>20</v>
      </c>
      <c r="E95" s="514">
        <f t="shared" si="11"/>
        <v>0</v>
      </c>
      <c r="F95" s="513">
        <v>144</v>
      </c>
      <c r="G95" s="502">
        <f t="shared" si="9"/>
        <v>0</v>
      </c>
      <c r="H95" s="516">
        <f t="shared" si="12"/>
        <v>-124</v>
      </c>
      <c r="I95" s="517">
        <f t="shared" si="13"/>
        <v>-86.11</v>
      </c>
    </row>
    <row r="96" spans="1:9" s="14" customFormat="1" ht="27.6" customHeight="1">
      <c r="A96" s="501">
        <v>153</v>
      </c>
      <c r="B96" s="502">
        <f t="shared" si="10"/>
        <v>0</v>
      </c>
      <c r="C96" s="439" t="s">
        <v>429</v>
      </c>
      <c r="D96" s="513">
        <v>43</v>
      </c>
      <c r="E96" s="514">
        <f t="shared" si="11"/>
        <v>0</v>
      </c>
      <c r="F96" s="513">
        <v>50</v>
      </c>
      <c r="G96" s="502">
        <f t="shared" si="9"/>
        <v>0</v>
      </c>
      <c r="H96" s="516">
        <f t="shared" si="12"/>
        <v>-7</v>
      </c>
      <c r="I96" s="517">
        <f t="shared" si="13"/>
        <v>-14</v>
      </c>
    </row>
    <row r="97" spans="1:9" s="14" customFormat="1" ht="27.6" customHeight="1">
      <c r="A97" s="501">
        <v>3</v>
      </c>
      <c r="B97" s="502">
        <f t="shared" si="10"/>
        <v>0</v>
      </c>
      <c r="C97" s="439" t="s">
        <v>430</v>
      </c>
      <c r="D97" s="513">
        <v>16</v>
      </c>
      <c r="E97" s="514">
        <f t="shared" si="11"/>
        <v>0</v>
      </c>
      <c r="F97" s="513">
        <v>60</v>
      </c>
      <c r="G97" s="502">
        <f t="shared" si="9"/>
        <v>0</v>
      </c>
      <c r="H97" s="516">
        <f t="shared" si="12"/>
        <v>-44</v>
      </c>
      <c r="I97" s="517">
        <f>ROUND(H97/F97*100,2)</f>
        <v>-73.33</v>
      </c>
    </row>
    <row r="98" spans="1:9" s="42" customFormat="1" ht="26.45" customHeight="1">
      <c r="A98" s="499">
        <v>134423</v>
      </c>
      <c r="B98" s="500">
        <f t="shared" si="10"/>
        <v>0.03</v>
      </c>
      <c r="C98" s="438" t="s">
        <v>464</v>
      </c>
      <c r="D98" s="510">
        <f>D99+D101+D106</f>
        <v>96364</v>
      </c>
      <c r="E98" s="511">
        <f t="shared" si="11"/>
        <v>0.03</v>
      </c>
      <c r="F98" s="510">
        <f>F99+F101+F106</f>
        <v>85222</v>
      </c>
      <c r="G98" s="500">
        <f t="shared" si="9"/>
        <v>0.02</v>
      </c>
      <c r="H98" s="510">
        <f t="shared" si="12"/>
        <v>11142</v>
      </c>
      <c r="I98" s="512">
        <f t="shared" si="13"/>
        <v>13.07</v>
      </c>
    </row>
    <row r="99" spans="1:9" s="14" customFormat="1" ht="26.45" customHeight="1">
      <c r="A99" s="501">
        <v>700</v>
      </c>
      <c r="B99" s="502">
        <f t="shared" si="10"/>
        <v>0</v>
      </c>
      <c r="C99" s="439" t="s">
        <v>435</v>
      </c>
      <c r="D99" s="513">
        <f>D100</f>
        <v>700</v>
      </c>
      <c r="E99" s="514">
        <f t="shared" si="11"/>
        <v>0</v>
      </c>
      <c r="F99" s="513">
        <f>F100</f>
        <v>0</v>
      </c>
      <c r="G99" s="502">
        <f t="shared" si="9"/>
        <v>0</v>
      </c>
      <c r="H99" s="513">
        <f>H100</f>
        <v>700</v>
      </c>
      <c r="I99" s="515">
        <v>0</v>
      </c>
    </row>
    <row r="100" spans="1:9" s="14" customFormat="1" ht="24" customHeight="1" thickBot="1">
      <c r="A100" s="503">
        <v>700</v>
      </c>
      <c r="B100" s="611">
        <f t="shared" si="10"/>
        <v>0</v>
      </c>
      <c r="C100" s="444" t="s">
        <v>427</v>
      </c>
      <c r="D100" s="518">
        <v>700</v>
      </c>
      <c r="E100" s="519">
        <f t="shared" si="11"/>
        <v>0</v>
      </c>
      <c r="F100" s="518">
        <v>0</v>
      </c>
      <c r="G100" s="504">
        <f t="shared" si="9"/>
        <v>0</v>
      </c>
      <c r="H100" s="553">
        <f t="shared" si="12"/>
        <v>700</v>
      </c>
      <c r="I100" s="520">
        <v>0</v>
      </c>
    </row>
    <row r="101" spans="1:9" s="14" customFormat="1" ht="30" customHeight="1">
      <c r="A101" s="501">
        <v>119974</v>
      </c>
      <c r="B101" s="502">
        <f t="shared" si="10"/>
        <v>0.03</v>
      </c>
      <c r="C101" s="439" t="s">
        <v>37</v>
      </c>
      <c r="D101" s="513">
        <f>SUM(D102:D105)</f>
        <v>92955</v>
      </c>
      <c r="E101" s="514">
        <f t="shared" si="11"/>
        <v>0.02</v>
      </c>
      <c r="F101" s="513">
        <f>SUM(F102:F105)</f>
        <v>82210</v>
      </c>
      <c r="G101" s="502">
        <f t="shared" si="9"/>
        <v>0.02</v>
      </c>
      <c r="H101" s="513">
        <f t="shared" si="12"/>
        <v>10745</v>
      </c>
      <c r="I101" s="515">
        <f t="shared" si="13"/>
        <v>13.07</v>
      </c>
    </row>
    <row r="102" spans="1:9" s="14" customFormat="1" ht="30" customHeight="1">
      <c r="A102" s="501">
        <v>105327</v>
      </c>
      <c r="B102" s="502">
        <f t="shared" si="10"/>
        <v>0.02</v>
      </c>
      <c r="C102" s="439" t="s">
        <v>427</v>
      </c>
      <c r="D102" s="513">
        <v>80521</v>
      </c>
      <c r="E102" s="514">
        <f t="shared" si="11"/>
        <v>0.02</v>
      </c>
      <c r="F102" s="513">
        <v>70319</v>
      </c>
      <c r="G102" s="502">
        <f t="shared" si="9"/>
        <v>0.02</v>
      </c>
      <c r="H102" s="513">
        <f t="shared" si="12"/>
        <v>10202</v>
      </c>
      <c r="I102" s="515">
        <f t="shared" si="13"/>
        <v>14.51</v>
      </c>
    </row>
    <row r="103" spans="1:9" s="14" customFormat="1" ht="30" customHeight="1">
      <c r="A103" s="501">
        <v>379</v>
      </c>
      <c r="B103" s="502">
        <f t="shared" si="10"/>
        <v>0</v>
      </c>
      <c r="C103" s="439" t="s">
        <v>428</v>
      </c>
      <c r="D103" s="513">
        <v>327</v>
      </c>
      <c r="E103" s="514">
        <f t="shared" si="11"/>
        <v>0</v>
      </c>
      <c r="F103" s="513">
        <v>311</v>
      </c>
      <c r="G103" s="502">
        <f t="shared" si="9"/>
        <v>0</v>
      </c>
      <c r="H103" s="513">
        <f t="shared" si="12"/>
        <v>16</v>
      </c>
      <c r="I103" s="515">
        <f t="shared" si="13"/>
        <v>5.14</v>
      </c>
    </row>
    <row r="104" spans="1:9" s="14" customFormat="1" ht="30" customHeight="1">
      <c r="A104" s="501">
        <v>7667</v>
      </c>
      <c r="B104" s="502">
        <f t="shared" si="10"/>
        <v>0</v>
      </c>
      <c r="C104" s="439" t="s">
        <v>429</v>
      </c>
      <c r="D104" s="513">
        <v>5421</v>
      </c>
      <c r="E104" s="514">
        <f t="shared" si="11"/>
        <v>0</v>
      </c>
      <c r="F104" s="513">
        <v>5040</v>
      </c>
      <c r="G104" s="502">
        <f t="shared" si="9"/>
        <v>0</v>
      </c>
      <c r="H104" s="513">
        <f t="shared" si="12"/>
        <v>381</v>
      </c>
      <c r="I104" s="515">
        <f t="shared" si="13"/>
        <v>7.56</v>
      </c>
    </row>
    <row r="105" spans="1:9" s="14" customFormat="1" ht="30" customHeight="1">
      <c r="A105" s="501">
        <v>6602</v>
      </c>
      <c r="B105" s="502">
        <f t="shared" si="10"/>
        <v>0</v>
      </c>
      <c r="C105" s="439" t="s">
        <v>430</v>
      </c>
      <c r="D105" s="513">
        <v>6686</v>
      </c>
      <c r="E105" s="514">
        <f t="shared" si="11"/>
        <v>0</v>
      </c>
      <c r="F105" s="513">
        <v>6540</v>
      </c>
      <c r="G105" s="502">
        <f t="shared" si="9"/>
        <v>0</v>
      </c>
      <c r="H105" s="513">
        <f t="shared" si="12"/>
        <v>146</v>
      </c>
      <c r="I105" s="515">
        <f t="shared" si="13"/>
        <v>2.23</v>
      </c>
    </row>
    <row r="106" spans="1:9" s="14" customFormat="1" ht="30" customHeight="1">
      <c r="A106" s="501">
        <v>13748</v>
      </c>
      <c r="B106" s="502">
        <f t="shared" si="10"/>
        <v>0</v>
      </c>
      <c r="C106" s="439" t="s">
        <v>38</v>
      </c>
      <c r="D106" s="513">
        <f>SUM(D107:D110)</f>
        <v>2709</v>
      </c>
      <c r="E106" s="514">
        <f t="shared" si="11"/>
        <v>0</v>
      </c>
      <c r="F106" s="513">
        <f>SUM(F107:F110)</f>
        <v>3012</v>
      </c>
      <c r="G106" s="502">
        <f t="shared" si="9"/>
        <v>0</v>
      </c>
      <c r="H106" s="516">
        <f t="shared" si="12"/>
        <v>-303</v>
      </c>
      <c r="I106" s="517">
        <f t="shared" si="13"/>
        <v>-10.06</v>
      </c>
    </row>
    <row r="107" spans="1:9" s="14" customFormat="1" ht="30" customHeight="1">
      <c r="A107" s="501">
        <v>7175</v>
      </c>
      <c r="B107" s="502">
        <f t="shared" si="10"/>
        <v>0</v>
      </c>
      <c r="C107" s="439" t="s">
        <v>427</v>
      </c>
      <c r="D107" s="513">
        <v>2545</v>
      </c>
      <c r="E107" s="514">
        <f t="shared" si="11"/>
        <v>0</v>
      </c>
      <c r="F107" s="513">
        <v>2810</v>
      </c>
      <c r="G107" s="502">
        <f t="shared" si="9"/>
        <v>0</v>
      </c>
      <c r="H107" s="516">
        <f t="shared" si="12"/>
        <v>-265</v>
      </c>
      <c r="I107" s="517">
        <f t="shared" si="13"/>
        <v>-9.43</v>
      </c>
    </row>
    <row r="108" spans="1:9" s="14" customFormat="1" ht="30" customHeight="1">
      <c r="A108" s="501">
        <v>102</v>
      </c>
      <c r="B108" s="502">
        <f t="shared" si="10"/>
        <v>0</v>
      </c>
      <c r="C108" s="439" t="s">
        <v>428</v>
      </c>
      <c r="D108" s="513">
        <v>73</v>
      </c>
      <c r="E108" s="514">
        <f t="shared" si="11"/>
        <v>0</v>
      </c>
      <c r="F108" s="513">
        <v>94</v>
      </c>
      <c r="G108" s="502">
        <f t="shared" si="9"/>
        <v>0</v>
      </c>
      <c r="H108" s="516">
        <f t="shared" si="12"/>
        <v>-21</v>
      </c>
      <c r="I108" s="517">
        <f t="shared" si="13"/>
        <v>-22.34</v>
      </c>
    </row>
    <row r="109" spans="1:9" s="14" customFormat="1" ht="30" customHeight="1">
      <c r="A109" s="501">
        <v>3447</v>
      </c>
      <c r="B109" s="502">
        <f t="shared" si="10"/>
        <v>0</v>
      </c>
      <c r="C109" s="439" t="s">
        <v>429</v>
      </c>
      <c r="D109" s="513">
        <v>90</v>
      </c>
      <c r="E109" s="514">
        <f t="shared" si="11"/>
        <v>0</v>
      </c>
      <c r="F109" s="513">
        <v>104</v>
      </c>
      <c r="G109" s="502">
        <f t="shared" si="9"/>
        <v>0</v>
      </c>
      <c r="H109" s="516">
        <f t="shared" si="12"/>
        <v>-14</v>
      </c>
      <c r="I109" s="517">
        <f t="shared" si="13"/>
        <v>-13.46</v>
      </c>
    </row>
    <row r="110" spans="1:9" s="14" customFormat="1" ht="30" customHeight="1">
      <c r="A110" s="501">
        <v>3024</v>
      </c>
      <c r="B110" s="502">
        <f t="shared" si="10"/>
        <v>0</v>
      </c>
      <c r="C110" s="439" t="s">
        <v>430</v>
      </c>
      <c r="D110" s="513">
        <v>1</v>
      </c>
      <c r="E110" s="514">
        <f t="shared" si="11"/>
        <v>0</v>
      </c>
      <c r="F110" s="513">
        <v>4</v>
      </c>
      <c r="G110" s="502">
        <f t="shared" si="9"/>
        <v>0</v>
      </c>
      <c r="H110" s="516">
        <f t="shared" si="12"/>
        <v>-3</v>
      </c>
      <c r="I110" s="517">
        <f t="shared" si="13"/>
        <v>-75</v>
      </c>
    </row>
    <row r="111" spans="1:9" s="42" customFormat="1" ht="30" customHeight="1">
      <c r="A111" s="508">
        <v>1847</v>
      </c>
      <c r="B111" s="500">
        <f t="shared" si="10"/>
        <v>0</v>
      </c>
      <c r="C111" s="438" t="s">
        <v>337</v>
      </c>
      <c r="D111" s="525">
        <f t="shared" ref="D111:F112" si="14">D112</f>
        <v>90</v>
      </c>
      <c r="E111" s="511">
        <f t="shared" si="11"/>
        <v>0</v>
      </c>
      <c r="F111" s="525">
        <f t="shared" si="14"/>
        <v>3090</v>
      </c>
      <c r="G111" s="500">
        <f t="shared" si="9"/>
        <v>0</v>
      </c>
      <c r="H111" s="521">
        <f t="shared" si="12"/>
        <v>-3000</v>
      </c>
      <c r="I111" s="522">
        <f t="shared" si="13"/>
        <v>-97.09</v>
      </c>
    </row>
    <row r="112" spans="1:9" s="42" customFormat="1" ht="27" customHeight="1">
      <c r="A112" s="499">
        <v>1847</v>
      </c>
      <c r="B112" s="500">
        <f t="shared" si="10"/>
        <v>0</v>
      </c>
      <c r="C112" s="438" t="s">
        <v>363</v>
      </c>
      <c r="D112" s="510">
        <f t="shared" si="14"/>
        <v>90</v>
      </c>
      <c r="E112" s="511">
        <f t="shared" si="11"/>
        <v>0</v>
      </c>
      <c r="F112" s="510">
        <f t="shared" si="14"/>
        <v>3090</v>
      </c>
      <c r="G112" s="500">
        <f t="shared" si="9"/>
        <v>0</v>
      </c>
      <c r="H112" s="521">
        <f t="shared" si="12"/>
        <v>-3000</v>
      </c>
      <c r="I112" s="522">
        <f t="shared" si="13"/>
        <v>-97.09</v>
      </c>
    </row>
    <row r="113" spans="1:9" s="14" customFormat="1" ht="27" customHeight="1">
      <c r="A113" s="501">
        <v>1847</v>
      </c>
      <c r="B113" s="502">
        <f t="shared" si="10"/>
        <v>0</v>
      </c>
      <c r="C113" s="439" t="s">
        <v>39</v>
      </c>
      <c r="D113" s="513">
        <f>SUM(D114:D116)</f>
        <v>90</v>
      </c>
      <c r="E113" s="514">
        <f t="shared" si="11"/>
        <v>0</v>
      </c>
      <c r="F113" s="513">
        <f>SUM(F114:F116)</f>
        <v>3090</v>
      </c>
      <c r="G113" s="502">
        <f t="shared" si="9"/>
        <v>0</v>
      </c>
      <c r="H113" s="516">
        <f t="shared" si="12"/>
        <v>-3000</v>
      </c>
      <c r="I113" s="517">
        <f t="shared" si="13"/>
        <v>-97.09</v>
      </c>
    </row>
    <row r="114" spans="1:9" s="14" customFormat="1" ht="27" customHeight="1">
      <c r="A114" s="501">
        <v>1837</v>
      </c>
      <c r="B114" s="502">
        <f t="shared" si="10"/>
        <v>0</v>
      </c>
      <c r="C114" s="439" t="s">
        <v>427</v>
      </c>
      <c r="D114" s="513">
        <v>40</v>
      </c>
      <c r="E114" s="514">
        <f t="shared" si="11"/>
        <v>0</v>
      </c>
      <c r="F114" s="513">
        <v>3040</v>
      </c>
      <c r="G114" s="502">
        <f t="shared" si="9"/>
        <v>0</v>
      </c>
      <c r="H114" s="516">
        <f t="shared" si="12"/>
        <v>-3000</v>
      </c>
      <c r="I114" s="517">
        <f t="shared" si="13"/>
        <v>-98.68</v>
      </c>
    </row>
    <row r="115" spans="1:9" s="14" customFormat="1" ht="27" customHeight="1">
      <c r="A115" s="501">
        <v>0</v>
      </c>
      <c r="B115" s="502">
        <f t="shared" si="10"/>
        <v>0</v>
      </c>
      <c r="C115" s="439" t="s">
        <v>428</v>
      </c>
      <c r="D115" s="513">
        <v>20</v>
      </c>
      <c r="E115" s="514">
        <f t="shared" si="11"/>
        <v>0</v>
      </c>
      <c r="F115" s="513">
        <v>20</v>
      </c>
      <c r="G115" s="502">
        <f t="shared" si="9"/>
        <v>0</v>
      </c>
      <c r="H115" s="513">
        <f t="shared" si="12"/>
        <v>0</v>
      </c>
      <c r="I115" s="515">
        <f t="shared" si="13"/>
        <v>0</v>
      </c>
    </row>
    <row r="116" spans="1:9" s="14" customFormat="1" ht="27" customHeight="1">
      <c r="A116" s="501">
        <v>10</v>
      </c>
      <c r="B116" s="502">
        <f t="shared" si="10"/>
        <v>0</v>
      </c>
      <c r="C116" s="439" t="s">
        <v>429</v>
      </c>
      <c r="D116" s="513">
        <v>30</v>
      </c>
      <c r="E116" s="514">
        <f t="shared" si="11"/>
        <v>0</v>
      </c>
      <c r="F116" s="513">
        <v>30</v>
      </c>
      <c r="G116" s="502">
        <f t="shared" si="9"/>
        <v>0</v>
      </c>
      <c r="H116" s="513">
        <f t="shared" si="12"/>
        <v>0</v>
      </c>
      <c r="I116" s="515">
        <f t="shared" si="13"/>
        <v>0</v>
      </c>
    </row>
    <row r="117" spans="1:9" s="42" customFormat="1" ht="27" customHeight="1">
      <c r="A117" s="508">
        <v>133787</v>
      </c>
      <c r="B117" s="500">
        <f t="shared" si="10"/>
        <v>0.03</v>
      </c>
      <c r="C117" s="438" t="s">
        <v>465</v>
      </c>
      <c r="D117" s="525">
        <f>+D91-D111</f>
        <v>96871</v>
      </c>
      <c r="E117" s="511">
        <f t="shared" si="11"/>
        <v>0.03</v>
      </c>
      <c r="F117" s="525">
        <f>+F91-F111</f>
        <v>83476</v>
      </c>
      <c r="G117" s="500">
        <f t="shared" si="9"/>
        <v>0.02</v>
      </c>
      <c r="H117" s="510">
        <f t="shared" si="12"/>
        <v>13395</v>
      </c>
      <c r="I117" s="512">
        <f t="shared" si="13"/>
        <v>16.05</v>
      </c>
    </row>
    <row r="118" spans="1:9" s="42" customFormat="1" ht="21" customHeight="1">
      <c r="A118" s="508">
        <f>+A90+A117</f>
        <v>0</v>
      </c>
      <c r="B118" s="500">
        <f t="shared" si="10"/>
        <v>0</v>
      </c>
      <c r="C118" s="438" t="s">
        <v>219</v>
      </c>
      <c r="D118" s="525">
        <f>+D90+D117</f>
        <v>0</v>
      </c>
      <c r="E118" s="511">
        <f t="shared" si="11"/>
        <v>0</v>
      </c>
      <c r="F118" s="525">
        <f>+F90+F117</f>
        <v>0</v>
      </c>
      <c r="G118" s="500">
        <f t="shared" si="9"/>
        <v>0</v>
      </c>
      <c r="H118" s="510">
        <f>D118-F118</f>
        <v>0</v>
      </c>
      <c r="I118" s="575">
        <f>ROUND(H118/$D$8*100,2)</f>
        <v>0</v>
      </c>
    </row>
    <row r="119" spans="1:9" s="42" customFormat="1" ht="84.6" customHeight="1" thickBot="1">
      <c r="A119" s="509"/>
      <c r="B119" s="505"/>
      <c r="C119" s="445"/>
      <c r="D119" s="526"/>
      <c r="E119" s="524"/>
      <c r="F119" s="526"/>
      <c r="G119" s="524"/>
      <c r="H119" s="523"/>
      <c r="I119" s="527"/>
    </row>
    <row r="120" spans="1:9" ht="34.15" customHeight="1">
      <c r="A120" s="817" t="s">
        <v>856</v>
      </c>
      <c r="B120" s="818"/>
      <c r="C120" s="818"/>
      <c r="D120" s="818"/>
      <c r="E120" s="818"/>
      <c r="F120" s="818"/>
      <c r="G120" s="818"/>
      <c r="H120" s="818"/>
      <c r="I120" s="818"/>
    </row>
    <row r="121" spans="1:9">
      <c r="C121" s="249"/>
    </row>
    <row r="122" spans="1:9" hidden="1">
      <c r="B122" s="820" t="s">
        <v>442</v>
      </c>
      <c r="C122" s="821"/>
      <c r="D122" s="819" t="s">
        <v>443</v>
      </c>
      <c r="E122" s="819"/>
      <c r="F122" s="816" t="s">
        <v>444</v>
      </c>
      <c r="G122" s="816"/>
      <c r="H122" s="816" t="s">
        <v>445</v>
      </c>
      <c r="I122" s="816"/>
    </row>
    <row r="123" spans="1:9" ht="17.25" hidden="1" customHeight="1">
      <c r="B123" s="822" t="s">
        <v>446</v>
      </c>
      <c r="C123" s="474" t="s">
        <v>447</v>
      </c>
      <c r="D123" s="475">
        <f>A11+A13+A15+A17+A19+A21+A27+A32+A37+A47+A100+A102+A107+A94</f>
        <v>381620567</v>
      </c>
      <c r="E123" s="476">
        <f>B11+B13+B15+B17+B19+B21+B27+B32+B37+B47+B100+B102+B107+B94</f>
        <v>90.289999999999992</v>
      </c>
      <c r="F123" s="475">
        <f>A68+A74+A79+A114+A55+A57+A59+A61+A63+A53</f>
        <v>381620566</v>
      </c>
      <c r="G123" s="476">
        <f>B68+B74+B79+B114+B55+B57+B59+B61+B63</f>
        <v>90.300000000000026</v>
      </c>
      <c r="H123" s="484">
        <f>D123-F123</f>
        <v>1</v>
      </c>
      <c r="I123" s="484">
        <f t="shared" ref="H123:I130" si="15">E123-G123</f>
        <v>-1.0000000000033538E-2</v>
      </c>
    </row>
    <row r="124" spans="1:9" ht="17.25" hidden="1" customHeight="1">
      <c r="B124" s="823"/>
      <c r="C124" s="474" t="s">
        <v>448</v>
      </c>
      <c r="D124" s="475">
        <f>A22+A28+A33+A38+A95+A103+A108</f>
        <v>7304379</v>
      </c>
      <c r="E124" s="476">
        <f>B22+B28+B33+B38+B95+B103+B108</f>
        <v>1.73</v>
      </c>
      <c r="F124" s="475">
        <f>A64+A69+A75+A80+A115</f>
        <v>7304379</v>
      </c>
      <c r="G124" s="476">
        <f>B64+B69+B75+B80+B115</f>
        <v>1.72</v>
      </c>
      <c r="H124" s="484">
        <f t="shared" si="15"/>
        <v>0</v>
      </c>
      <c r="I124" s="484">
        <f t="shared" si="15"/>
        <v>1.0000000000000009E-2</v>
      </c>
    </row>
    <row r="125" spans="1:9" ht="17.25" hidden="1" customHeight="1">
      <c r="B125" s="823"/>
      <c r="C125" s="474" t="s">
        <v>449</v>
      </c>
      <c r="D125" s="475">
        <f>A23+A29+A34+A39+A96+A104+A109</f>
        <v>24983102</v>
      </c>
      <c r="E125" s="476">
        <f>B23+B29+B34+B39+B96+B104+B109</f>
        <v>5.9</v>
      </c>
      <c r="F125" s="475">
        <f>A65+A70+A76+A81+A87+A116</f>
        <v>24983102</v>
      </c>
      <c r="G125" s="476">
        <f>B65+B70+B76+B81+B87+B116</f>
        <v>5.92</v>
      </c>
      <c r="H125" s="484">
        <f t="shared" si="15"/>
        <v>0</v>
      </c>
      <c r="I125" s="484">
        <f t="shared" si="15"/>
        <v>-1.9999999999999574E-2</v>
      </c>
    </row>
    <row r="126" spans="1:9" ht="17.25" hidden="1" customHeight="1">
      <c r="B126" s="823"/>
      <c r="C126" s="474" t="s">
        <v>450</v>
      </c>
      <c r="D126" s="475">
        <f>A35+A44+A105+A110+A97</f>
        <v>8318337</v>
      </c>
      <c r="E126" s="476">
        <f>B35+B44+B105+B110+B97</f>
        <v>1.96</v>
      </c>
      <c r="F126" s="475">
        <f>A71+A82+A88</f>
        <v>8318336</v>
      </c>
      <c r="G126" s="476">
        <f>B71+B82+B88</f>
        <v>1.97</v>
      </c>
      <c r="H126" s="484">
        <f t="shared" si="15"/>
        <v>1</v>
      </c>
      <c r="I126" s="484">
        <f t="shared" si="15"/>
        <v>-1.0000000000000009E-2</v>
      </c>
    </row>
    <row r="127" spans="1:9" ht="17.25" hidden="1" customHeight="1">
      <c r="B127" s="823"/>
      <c r="C127" s="474" t="s">
        <v>451</v>
      </c>
      <c r="D127" s="475">
        <f>A24+A40+A48</f>
        <v>481120</v>
      </c>
      <c r="E127" s="476">
        <f>B24+B40+B48</f>
        <v>0.11</v>
      </c>
      <c r="F127" s="475">
        <f>A83+A72</f>
        <v>481121</v>
      </c>
      <c r="G127" s="476">
        <f>B83+B72</f>
        <v>0.11</v>
      </c>
      <c r="H127" s="484">
        <f t="shared" si="15"/>
        <v>-1</v>
      </c>
      <c r="I127" s="484">
        <f t="shared" si="15"/>
        <v>0</v>
      </c>
    </row>
    <row r="128" spans="1:9" ht="17.25" hidden="1" customHeight="1">
      <c r="B128" s="823"/>
      <c r="C128" s="474" t="s">
        <v>452</v>
      </c>
      <c r="D128" s="475">
        <f>A25+A41+A45+A49</f>
        <v>73615</v>
      </c>
      <c r="E128" s="477">
        <f>B25+B41+B45+B49</f>
        <v>0.02</v>
      </c>
      <c r="F128" s="475">
        <f>A77+A84+A89</f>
        <v>73614</v>
      </c>
      <c r="G128" s="476">
        <f>B77+B84+B89</f>
        <v>0.02</v>
      </c>
      <c r="H128" s="484">
        <f t="shared" si="15"/>
        <v>1</v>
      </c>
      <c r="I128" s="484">
        <f t="shared" si="15"/>
        <v>0</v>
      </c>
    </row>
    <row r="129" spans="2:10" ht="17.25" hidden="1" customHeight="1">
      <c r="B129" s="824"/>
      <c r="C129" s="474" t="s">
        <v>453</v>
      </c>
      <c r="D129" s="475">
        <f>SUM(D123:D128)</f>
        <v>422781120</v>
      </c>
      <c r="E129" s="476">
        <f>SUM(E123:E128)</f>
        <v>100.00999999999999</v>
      </c>
      <c r="F129" s="475">
        <f>SUM(F123:F128)</f>
        <v>422781118</v>
      </c>
      <c r="G129" s="476">
        <f>SUM(G123:G128)</f>
        <v>100.04000000000002</v>
      </c>
      <c r="H129" s="484">
        <f t="shared" si="15"/>
        <v>2</v>
      </c>
      <c r="I129" s="484">
        <f t="shared" si="15"/>
        <v>-3.0000000000029559E-2</v>
      </c>
    </row>
    <row r="130" spans="2:10" ht="15.75" hidden="1" customHeight="1">
      <c r="B130" s="822" t="s">
        <v>454</v>
      </c>
      <c r="C130" s="474" t="s">
        <v>447</v>
      </c>
      <c r="D130" s="475">
        <f>D11+D13+D15+D17+D19+D21+D27+D32+D37+D47+D100+D102+D107+D94</f>
        <v>341720267</v>
      </c>
      <c r="E130" s="477">
        <f>E11+E13+E15+E17+E19+E21+E27+E32+E37+E47+E100+E102+E107+E94</f>
        <v>88.98</v>
      </c>
      <c r="F130" s="478">
        <f>D68+D74+D79+D114+D55+D57+D59+D61+D63</f>
        <v>341720267</v>
      </c>
      <c r="G130" s="479">
        <f>E68+E74+E79+E114+E55+E57+E59+E61+E63</f>
        <v>88.97999999999999</v>
      </c>
      <c r="H130" s="484">
        <f t="shared" si="15"/>
        <v>0</v>
      </c>
      <c r="I130" s="484">
        <f t="shared" si="15"/>
        <v>0</v>
      </c>
    </row>
    <row r="131" spans="2:10" hidden="1">
      <c r="B131" s="823"/>
      <c r="C131" s="474" t="s">
        <v>448</v>
      </c>
      <c r="D131" s="475">
        <f>D22+D28+D33+D38+D95+D103+D108</f>
        <v>7921912</v>
      </c>
      <c r="E131" s="477">
        <f>E22+E28+E33+E38+E95+E103+E108</f>
        <v>2.06</v>
      </c>
      <c r="F131" s="478">
        <f>D64+D69+D75+D80+D115</f>
        <v>7921912</v>
      </c>
      <c r="G131" s="479">
        <f>E64+E69+E75+E80+E115</f>
        <v>2.06</v>
      </c>
      <c r="H131" s="484">
        <f t="shared" ref="H131:H136" si="16">D131-F131</f>
        <v>0</v>
      </c>
      <c r="I131" s="484">
        <f t="shared" ref="I131:I136" si="17">E131-G131</f>
        <v>0</v>
      </c>
      <c r="J131" s="442"/>
    </row>
    <row r="132" spans="2:10" hidden="1">
      <c r="B132" s="823"/>
      <c r="C132" s="474" t="s">
        <v>449</v>
      </c>
      <c r="D132" s="475">
        <f>D23+D29+D34+D39+D96+D104+D109</f>
        <v>25619164</v>
      </c>
      <c r="E132" s="477">
        <f>E23+E29+E34+E39+E96+E104+E109</f>
        <v>6.67</v>
      </c>
      <c r="F132" s="478">
        <f>D65+D70+D76+D81+D87+D116</f>
        <v>25619164</v>
      </c>
      <c r="G132" s="479">
        <f>E65+E70+E76+E81+E87+E116</f>
        <v>6.669999999999999</v>
      </c>
      <c r="H132" s="484">
        <f t="shared" si="16"/>
        <v>0</v>
      </c>
      <c r="I132" s="484">
        <f t="shared" si="17"/>
        <v>0</v>
      </c>
      <c r="J132" s="442"/>
    </row>
    <row r="133" spans="2:10" hidden="1">
      <c r="B133" s="823"/>
      <c r="C133" s="474" t="s">
        <v>450</v>
      </c>
      <c r="D133" s="475">
        <f>D35+D44+D105+D110+D97</f>
        <v>8185559</v>
      </c>
      <c r="E133" s="477">
        <f>E35+E44+E105+E110+E97</f>
        <v>2.13</v>
      </c>
      <c r="F133" s="478">
        <f>D71+D82+D88</f>
        <v>8185559</v>
      </c>
      <c r="G133" s="479">
        <f>E71+E82+E88</f>
        <v>2.13</v>
      </c>
      <c r="H133" s="484">
        <f t="shared" si="16"/>
        <v>0</v>
      </c>
      <c r="I133" s="484">
        <f t="shared" si="17"/>
        <v>0</v>
      </c>
      <c r="J133" s="442"/>
    </row>
    <row r="134" spans="2:10" hidden="1">
      <c r="B134" s="823"/>
      <c r="C134" s="474" t="s">
        <v>451</v>
      </c>
      <c r="D134" s="475">
        <f>D24+D40+D48</f>
        <v>621627</v>
      </c>
      <c r="E134" s="477">
        <f>E24+E40+E48</f>
        <v>0.16</v>
      </c>
      <c r="F134" s="478">
        <f>D83+D72</f>
        <v>621627</v>
      </c>
      <c r="G134" s="479">
        <f>E83+E72</f>
        <v>0.16</v>
      </c>
      <c r="H134" s="484">
        <f t="shared" si="16"/>
        <v>0</v>
      </c>
      <c r="I134" s="484">
        <f t="shared" si="17"/>
        <v>0</v>
      </c>
      <c r="J134" s="442"/>
    </row>
    <row r="135" spans="2:10" hidden="1">
      <c r="B135" s="823"/>
      <c r="C135" s="474" t="s">
        <v>452</v>
      </c>
      <c r="D135" s="475">
        <f>D25+D41+D45+D49</f>
        <v>54777</v>
      </c>
      <c r="E135" s="477">
        <f>E25+E41+E45+E49</f>
        <v>0.01</v>
      </c>
      <c r="F135" s="478">
        <f>D77+D84+D89</f>
        <v>54777</v>
      </c>
      <c r="G135" s="479">
        <f>E77+E84+E89</f>
        <v>0.01</v>
      </c>
      <c r="H135" s="484">
        <f t="shared" si="16"/>
        <v>0</v>
      </c>
      <c r="I135" s="484">
        <f t="shared" si="17"/>
        <v>0</v>
      </c>
      <c r="J135" s="442"/>
    </row>
    <row r="136" spans="2:10" hidden="1">
      <c r="B136" s="824"/>
      <c r="C136" s="474" t="s">
        <v>453</v>
      </c>
      <c r="D136" s="475">
        <f>SUM(D130:D135)</f>
        <v>384123306</v>
      </c>
      <c r="E136" s="476">
        <f>SUM(E130:E135)</f>
        <v>100.01</v>
      </c>
      <c r="F136" s="475">
        <f>SUM(F130:F135)</f>
        <v>384123306</v>
      </c>
      <c r="G136" s="476">
        <f>SUM(G130:G135)</f>
        <v>100.00999999999999</v>
      </c>
      <c r="H136" s="484">
        <f t="shared" si="16"/>
        <v>0</v>
      </c>
      <c r="I136" s="484">
        <f t="shared" si="17"/>
        <v>0</v>
      </c>
      <c r="J136" s="442"/>
    </row>
    <row r="137" spans="2:10" ht="16.5" hidden="1" customHeight="1">
      <c r="B137" s="815" t="s">
        <v>455</v>
      </c>
      <c r="C137" s="474" t="s">
        <v>447</v>
      </c>
      <c r="D137" s="475">
        <f>F11+F13+F15+F17+F19+F21+F27+F32+F37+F47+F100+F102+F107+F94</f>
        <v>327609799</v>
      </c>
      <c r="E137" s="477">
        <f>G11+G13+G15+G17+G19+G21+G27+G32+G37+G47+G100+G102+G107+G94</f>
        <v>88.719999999999985</v>
      </c>
      <c r="F137" s="478">
        <f>F68+F74+F79+F114+F55+F57+F59+F61+F63</f>
        <v>327609799</v>
      </c>
      <c r="G137" s="479">
        <f>G68+G74+G79+G114+G55+G57+G59+G61+G63</f>
        <v>88.73</v>
      </c>
      <c r="H137" s="484">
        <f>D137-F137</f>
        <v>0</v>
      </c>
      <c r="I137" s="484">
        <f>E137-G137</f>
        <v>-1.0000000000019327E-2</v>
      </c>
      <c r="J137" s="443"/>
    </row>
    <row r="138" spans="2:10" hidden="1">
      <c r="B138" s="815"/>
      <c r="C138" s="474" t="s">
        <v>448</v>
      </c>
      <c r="D138" s="475">
        <f>F22+F28+F33+F38+F95+F103+F108</f>
        <v>8101128</v>
      </c>
      <c r="E138" s="477">
        <f>G22+G28+G33+G38+G95+G103+G108</f>
        <v>2.19</v>
      </c>
      <c r="F138" s="478">
        <f>F64+F69+F75+F80+F115</f>
        <v>8101128</v>
      </c>
      <c r="G138" s="479">
        <f>G64+G69+G75+G80+G115</f>
        <v>2.19</v>
      </c>
      <c r="H138" s="484">
        <f t="shared" ref="H138:H143" si="18">D138-F138</f>
        <v>0</v>
      </c>
      <c r="I138" s="484">
        <f t="shared" ref="I138:I143" si="19">E138-G138</f>
        <v>0</v>
      </c>
      <c r="J138" s="443"/>
    </row>
    <row r="139" spans="2:10" hidden="1">
      <c r="B139" s="815"/>
      <c r="C139" s="474" t="s">
        <v>449</v>
      </c>
      <c r="D139" s="475">
        <f>F23+F29+F34+F39+F96+F104+F109</f>
        <v>24552335</v>
      </c>
      <c r="E139" s="477">
        <f>G23+G29+G34+G39+G96+G104+G109</f>
        <v>6.6499999999999995</v>
      </c>
      <c r="F139" s="478">
        <f>F65+F70+F76+F81+F87+F116</f>
        <v>24552335</v>
      </c>
      <c r="G139" s="479">
        <f>G65+G70+G76+G81+G87+G116</f>
        <v>6.6499999999999995</v>
      </c>
      <c r="H139" s="484">
        <f t="shared" si="18"/>
        <v>0</v>
      </c>
      <c r="I139" s="484">
        <f t="shared" si="19"/>
        <v>0</v>
      </c>
      <c r="J139" s="443"/>
    </row>
    <row r="140" spans="2:10" hidden="1">
      <c r="B140" s="815"/>
      <c r="C140" s="474" t="s">
        <v>450</v>
      </c>
      <c r="D140" s="475">
        <f>F35+F44+F105+F110+F97</f>
        <v>8372816</v>
      </c>
      <c r="E140" s="477">
        <f>G35+G44+G105+G110+G97</f>
        <v>2.27</v>
      </c>
      <c r="F140" s="478">
        <f>F71+F82+F88</f>
        <v>8372816</v>
      </c>
      <c r="G140" s="479">
        <f>G71+G82+G88</f>
        <v>2.27</v>
      </c>
      <c r="H140" s="484">
        <f t="shared" si="18"/>
        <v>0</v>
      </c>
      <c r="I140" s="484">
        <f t="shared" si="19"/>
        <v>0</v>
      </c>
      <c r="J140" s="443"/>
    </row>
    <row r="141" spans="2:10" hidden="1">
      <c r="B141" s="815"/>
      <c r="C141" s="474" t="s">
        <v>451</v>
      </c>
      <c r="D141" s="475">
        <f>F24+F40+F48</f>
        <v>626554</v>
      </c>
      <c r="E141" s="477">
        <f>G24+G40+G48</f>
        <v>0.16</v>
      </c>
      <c r="F141" s="478">
        <f>F83+F72</f>
        <v>626554</v>
      </c>
      <c r="G141" s="479">
        <f>G83+G72</f>
        <v>0.17</v>
      </c>
      <c r="H141" s="484">
        <f t="shared" si="18"/>
        <v>0</v>
      </c>
      <c r="I141" s="484">
        <f t="shared" si="19"/>
        <v>-1.0000000000000009E-2</v>
      </c>
      <c r="J141" s="443"/>
    </row>
    <row r="142" spans="2:10" hidden="1">
      <c r="B142" s="815"/>
      <c r="C142" s="474" t="s">
        <v>452</v>
      </c>
      <c r="D142" s="475">
        <f>F25+F41+F45+F49</f>
        <v>76424</v>
      </c>
      <c r="E142" s="477">
        <f>G25+G41+G45+G49</f>
        <v>0.02</v>
      </c>
      <c r="F142" s="478">
        <f>F77+F84+F89</f>
        <v>76424</v>
      </c>
      <c r="G142" s="479">
        <f>G77+G84+G89</f>
        <v>0.02</v>
      </c>
      <c r="H142" s="484">
        <f t="shared" si="18"/>
        <v>0</v>
      </c>
      <c r="I142" s="484">
        <f t="shared" si="19"/>
        <v>0</v>
      </c>
      <c r="J142" s="443"/>
    </row>
    <row r="143" spans="2:10" hidden="1">
      <c r="B143" s="815"/>
      <c r="C143" s="480" t="s">
        <v>453</v>
      </c>
      <c r="D143" s="475">
        <f>SUM(D137:D142)</f>
        <v>369339056</v>
      </c>
      <c r="E143" s="476">
        <f>SUM(E137:E142)</f>
        <v>100.00999999999998</v>
      </c>
      <c r="F143" s="475">
        <f>SUM(F137:F142)</f>
        <v>369339056</v>
      </c>
      <c r="G143" s="476">
        <f>SUM(G137:G142)</f>
        <v>100.03</v>
      </c>
      <c r="H143" s="484">
        <f t="shared" si="18"/>
        <v>0</v>
      </c>
      <c r="I143" s="484">
        <f t="shared" si="19"/>
        <v>-2.0000000000024443E-2</v>
      </c>
    </row>
  </sheetData>
  <mergeCells count="17">
    <mergeCell ref="F5:G5"/>
    <mergeCell ref="B130:B136"/>
    <mergeCell ref="A1:I1"/>
    <mergeCell ref="A2:I2"/>
    <mergeCell ref="A3:I3"/>
    <mergeCell ref="A4:I4"/>
    <mergeCell ref="H5:I5"/>
    <mergeCell ref="A5:B5"/>
    <mergeCell ref="C5:C6"/>
    <mergeCell ref="D5:E5"/>
    <mergeCell ref="B137:B143"/>
    <mergeCell ref="F122:G122"/>
    <mergeCell ref="H122:I122"/>
    <mergeCell ref="A120:I120"/>
    <mergeCell ref="D122:E122"/>
    <mergeCell ref="B122:C122"/>
    <mergeCell ref="B123:B129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11" orientation="portrait" useFirstPageNumber="1" r:id="rId1"/>
  <headerFooter alignWithMargins="0">
    <oddFooter>&amp;C&amp;"Times New Roman,標準"&amp;P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I24"/>
  <sheetViews>
    <sheetView topLeftCell="A19" zoomScaleSheetLayoutView="100" workbookViewId="0">
      <selection activeCell="C13" sqref="C13"/>
    </sheetView>
  </sheetViews>
  <sheetFormatPr defaultColWidth="9" defaultRowHeight="15.75"/>
  <cols>
    <col min="1" max="1" width="4.375" style="2" customWidth="1"/>
    <col min="2" max="2" width="6.375" style="2" customWidth="1"/>
    <col min="3" max="3" width="79.5" style="2" customWidth="1"/>
    <col min="4" max="16384" width="9" style="2"/>
  </cols>
  <sheetData>
    <row r="1" spans="1:9" ht="21" customHeight="1">
      <c r="A1" s="827" t="s">
        <v>399</v>
      </c>
      <c r="B1" s="828"/>
      <c r="C1" s="828"/>
      <c r="D1" s="231"/>
      <c r="E1" s="231"/>
      <c r="F1" s="231"/>
      <c r="G1" s="231"/>
      <c r="H1" s="231"/>
      <c r="I1" s="231"/>
    </row>
    <row r="2" spans="1:9" ht="21" customHeight="1">
      <c r="A2" s="827" t="s">
        <v>335</v>
      </c>
      <c r="B2" s="828"/>
      <c r="C2" s="828"/>
      <c r="D2" s="231"/>
      <c r="E2" s="231"/>
      <c r="F2" s="231"/>
      <c r="G2" s="231"/>
      <c r="H2" s="231"/>
      <c r="I2" s="231"/>
    </row>
    <row r="3" spans="1:9" ht="24.95" customHeight="1">
      <c r="A3" s="829" t="s">
        <v>229</v>
      </c>
      <c r="B3" s="830"/>
      <c r="C3" s="830"/>
      <c r="D3" s="232"/>
      <c r="E3" s="232"/>
      <c r="F3" s="232"/>
      <c r="G3" s="232"/>
      <c r="H3" s="232"/>
      <c r="I3" s="232"/>
    </row>
    <row r="4" spans="1:9" ht="24.95" customHeight="1" thickBot="1">
      <c r="A4" s="838" t="s">
        <v>674</v>
      </c>
      <c r="B4" s="839"/>
      <c r="C4" s="839"/>
      <c r="D4" s="4"/>
      <c r="E4" s="4"/>
      <c r="F4" s="4"/>
      <c r="G4" s="4"/>
      <c r="H4" s="4"/>
      <c r="I4" s="4"/>
    </row>
    <row r="5" spans="1:9" s="586" customFormat="1" ht="8.25" customHeight="1">
      <c r="A5" s="582"/>
      <c r="B5" s="583"/>
      <c r="C5" s="584"/>
      <c r="D5" s="585"/>
      <c r="E5" s="585"/>
      <c r="F5" s="585"/>
      <c r="G5" s="585"/>
      <c r="H5" s="585"/>
      <c r="I5" s="585"/>
    </row>
    <row r="6" spans="1:9" s="588" customFormat="1" ht="30" customHeight="1">
      <c r="A6" s="587" t="s">
        <v>224</v>
      </c>
      <c r="B6" s="836" t="s">
        <v>798</v>
      </c>
      <c r="C6" s="837"/>
    </row>
    <row r="7" spans="1:9" s="588" customFormat="1" ht="30.75" customHeight="1">
      <c r="A7" s="589"/>
      <c r="B7" s="590" t="s">
        <v>230</v>
      </c>
      <c r="C7" s="591" t="s">
        <v>823</v>
      </c>
    </row>
    <row r="8" spans="1:9" s="588" customFormat="1" ht="33.75" customHeight="1">
      <c r="A8" s="589"/>
      <c r="B8" s="590" t="s">
        <v>225</v>
      </c>
      <c r="C8" s="591" t="s">
        <v>824</v>
      </c>
    </row>
    <row r="9" spans="1:9" s="588" customFormat="1" ht="30" customHeight="1">
      <c r="A9" s="589"/>
      <c r="B9" s="590" t="s">
        <v>226</v>
      </c>
      <c r="C9" s="591" t="s">
        <v>825</v>
      </c>
    </row>
    <row r="10" spans="1:9" s="588" customFormat="1" ht="30" customHeight="1">
      <c r="A10" s="587" t="s">
        <v>227</v>
      </c>
      <c r="B10" s="836" t="s">
        <v>799</v>
      </c>
      <c r="C10" s="837"/>
    </row>
    <row r="11" spans="1:9" s="588" customFormat="1" ht="32.25" customHeight="1">
      <c r="A11" s="589"/>
      <c r="B11" s="592" t="s">
        <v>319</v>
      </c>
      <c r="C11" s="591" t="s">
        <v>998</v>
      </c>
    </row>
    <row r="12" spans="1:9" s="593" customFormat="1" ht="36" customHeight="1">
      <c r="A12" s="589"/>
      <c r="B12" s="592" t="s">
        <v>225</v>
      </c>
      <c r="C12" s="591" t="s">
        <v>999</v>
      </c>
    </row>
    <row r="13" spans="1:9" s="593" customFormat="1" ht="30" customHeight="1">
      <c r="A13" s="589"/>
      <c r="B13" s="592" t="s">
        <v>226</v>
      </c>
      <c r="C13" s="591" t="s">
        <v>826</v>
      </c>
    </row>
    <row r="14" spans="1:9" s="588" customFormat="1" ht="36" customHeight="1">
      <c r="A14" s="587" t="s">
        <v>228</v>
      </c>
      <c r="B14" s="836" t="s">
        <v>766</v>
      </c>
      <c r="C14" s="837"/>
    </row>
    <row r="15" spans="1:9" s="588" customFormat="1" ht="30" customHeight="1">
      <c r="A15" s="589"/>
      <c r="B15" s="592" t="s">
        <v>230</v>
      </c>
      <c r="C15" s="591" t="s">
        <v>827</v>
      </c>
    </row>
    <row r="16" spans="1:9" s="588" customFormat="1" ht="30" customHeight="1">
      <c r="A16" s="589"/>
      <c r="B16" s="592" t="s">
        <v>225</v>
      </c>
      <c r="C16" s="591" t="s">
        <v>828</v>
      </c>
    </row>
    <row r="17" spans="1:3" s="588" customFormat="1" ht="50.25" customHeight="1">
      <c r="A17" s="587" t="s">
        <v>333</v>
      </c>
      <c r="B17" s="836" t="s">
        <v>829</v>
      </c>
      <c r="C17" s="837"/>
    </row>
    <row r="18" spans="1:3" s="588" customFormat="1" ht="38.25" customHeight="1">
      <c r="A18" s="587" t="s">
        <v>334</v>
      </c>
      <c r="B18" s="836" t="s">
        <v>671</v>
      </c>
      <c r="C18" s="837"/>
    </row>
    <row r="19" spans="1:3" s="586" customFormat="1" ht="24" customHeight="1">
      <c r="A19" s="594"/>
      <c r="B19" s="595"/>
      <c r="C19" s="596"/>
    </row>
    <row r="20" spans="1:3" s="586" customFormat="1" ht="18" customHeight="1">
      <c r="A20" s="594"/>
      <c r="B20" s="595"/>
      <c r="C20" s="596"/>
    </row>
    <row r="21" spans="1:3" s="586" customFormat="1" ht="17.25" customHeight="1">
      <c r="A21" s="594"/>
      <c r="B21" s="595"/>
      <c r="C21" s="596"/>
    </row>
    <row r="22" spans="1:3" s="586" customFormat="1" ht="10.5" customHeight="1">
      <c r="A22" s="594"/>
      <c r="B22" s="595"/>
      <c r="C22" s="596"/>
    </row>
    <row r="23" spans="1:3" s="586" customFormat="1" ht="51.75" customHeight="1">
      <c r="A23" s="594"/>
      <c r="B23" s="595"/>
      <c r="C23" s="596"/>
    </row>
    <row r="24" spans="1:3" ht="126.75" customHeight="1" thickBot="1">
      <c r="A24" s="597"/>
      <c r="B24" s="598"/>
      <c r="C24" s="599"/>
    </row>
  </sheetData>
  <mergeCells count="9">
    <mergeCell ref="B18:C18"/>
    <mergeCell ref="A1:C1"/>
    <mergeCell ref="A2:C2"/>
    <mergeCell ref="A3:C3"/>
    <mergeCell ref="A4:C4"/>
    <mergeCell ref="B14:C14"/>
    <mergeCell ref="B17:C17"/>
    <mergeCell ref="B6:C6"/>
    <mergeCell ref="B10:C10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16" orientation="portrait" useFirstPageNumber="1" r:id="rId1"/>
  <headerFooter alignWithMargins="0">
    <oddFooter>&amp;C&amp;"Times New Roman,標準"&amp;P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32"/>
  <sheetViews>
    <sheetView workbookViewId="0">
      <selection activeCell="I10" sqref="I10"/>
    </sheetView>
  </sheetViews>
  <sheetFormatPr defaultColWidth="9" defaultRowHeight="15.75"/>
  <cols>
    <col min="1" max="1" width="15.625" style="17" customWidth="1"/>
    <col min="2" max="2" width="7.125" style="17" customWidth="1"/>
    <col min="3" max="3" width="19.375" style="17" customWidth="1"/>
    <col min="4" max="4" width="15.625" style="17" customWidth="1"/>
    <col min="5" max="5" width="7.125" style="166" customWidth="1"/>
    <col min="6" max="6" width="25.25" style="17" customWidth="1"/>
    <col min="7" max="16384" width="9" style="17"/>
  </cols>
  <sheetData>
    <row r="1" spans="1:9" ht="21">
      <c r="A1" s="840" t="s">
        <v>399</v>
      </c>
      <c r="B1" s="841"/>
      <c r="C1" s="841"/>
      <c r="D1" s="841"/>
      <c r="E1" s="841"/>
      <c r="F1" s="841"/>
      <c r="G1" s="16"/>
      <c r="H1" s="16"/>
      <c r="I1" s="16"/>
    </row>
    <row r="2" spans="1:9" ht="21">
      <c r="A2" s="840" t="s">
        <v>234</v>
      </c>
      <c r="B2" s="841"/>
      <c r="C2" s="841"/>
      <c r="D2" s="841"/>
      <c r="E2" s="841"/>
      <c r="F2" s="841"/>
      <c r="G2" s="16"/>
      <c r="H2" s="16"/>
      <c r="I2" s="16"/>
    </row>
    <row r="3" spans="1:9" ht="24.95" customHeight="1">
      <c r="A3" s="842" t="s">
        <v>148</v>
      </c>
      <c r="B3" s="842"/>
      <c r="C3" s="842"/>
      <c r="D3" s="842"/>
      <c r="E3" s="842"/>
      <c r="F3" s="842"/>
    </row>
    <row r="4" spans="1:9" ht="24.95" customHeight="1" thickBot="1">
      <c r="A4" s="843" t="s">
        <v>675</v>
      </c>
      <c r="B4" s="844"/>
      <c r="C4" s="844"/>
      <c r="D4" s="844"/>
      <c r="E4" s="844"/>
      <c r="F4" s="844"/>
    </row>
    <row r="5" spans="1:9" ht="21" customHeight="1">
      <c r="A5" s="845" t="s">
        <v>115</v>
      </c>
      <c r="B5" s="846"/>
      <c r="C5" s="847" t="s">
        <v>149</v>
      </c>
      <c r="D5" s="847" t="s">
        <v>68</v>
      </c>
      <c r="E5" s="846"/>
      <c r="F5" s="849" t="s">
        <v>141</v>
      </c>
    </row>
    <row r="6" spans="1:9" ht="21" customHeight="1">
      <c r="A6" s="154" t="s">
        <v>142</v>
      </c>
      <c r="B6" s="155" t="s">
        <v>143</v>
      </c>
      <c r="C6" s="848"/>
      <c r="D6" s="155" t="s">
        <v>142</v>
      </c>
      <c r="E6" s="155" t="s">
        <v>143</v>
      </c>
      <c r="F6" s="850"/>
    </row>
    <row r="7" spans="1:9" ht="8.25" customHeight="1">
      <c r="A7" s="254"/>
      <c r="B7" s="255"/>
      <c r="C7" s="256"/>
      <c r="D7" s="255"/>
      <c r="E7" s="255"/>
      <c r="F7" s="257"/>
    </row>
    <row r="8" spans="1:9" s="30" customFormat="1" ht="30" customHeight="1">
      <c r="A8" s="267" t="s">
        <v>144</v>
      </c>
      <c r="B8" s="268" t="s">
        <v>144</v>
      </c>
      <c r="C8" s="269" t="s">
        <v>145</v>
      </c>
      <c r="D8" s="268" t="s">
        <v>144</v>
      </c>
      <c r="E8" s="268" t="s">
        <v>144</v>
      </c>
      <c r="F8" s="240"/>
    </row>
    <row r="9" spans="1:9" s="30" customFormat="1" ht="30" customHeight="1">
      <c r="A9" s="267" t="s">
        <v>144</v>
      </c>
      <c r="B9" s="268" t="s">
        <v>144</v>
      </c>
      <c r="C9" s="270" t="s">
        <v>150</v>
      </c>
      <c r="D9" s="268" t="s">
        <v>144</v>
      </c>
      <c r="E9" s="268" t="s">
        <v>144</v>
      </c>
      <c r="F9" s="240"/>
    </row>
    <row r="10" spans="1:9" s="30" customFormat="1" ht="30" customHeight="1">
      <c r="A10" s="267" t="s">
        <v>144</v>
      </c>
      <c r="B10" s="268" t="s">
        <v>144</v>
      </c>
      <c r="C10" s="269" t="s">
        <v>146</v>
      </c>
      <c r="D10" s="268" t="s">
        <v>144</v>
      </c>
      <c r="E10" s="268" t="s">
        <v>144</v>
      </c>
      <c r="F10" s="240"/>
    </row>
    <row r="11" spans="1:9" ht="22.15" customHeight="1">
      <c r="A11" s="158"/>
      <c r="B11" s="159"/>
      <c r="C11" s="160" t="s">
        <v>147</v>
      </c>
      <c r="D11" s="160"/>
      <c r="E11" s="160"/>
      <c r="F11" s="156"/>
    </row>
    <row r="12" spans="1:9" ht="24.95" customHeight="1">
      <c r="A12" s="158"/>
      <c r="B12" s="159"/>
      <c r="C12" s="160" t="s">
        <v>147</v>
      </c>
      <c r="D12" s="160"/>
      <c r="E12" s="160"/>
      <c r="F12" s="156"/>
    </row>
    <row r="13" spans="1:9" ht="24.95" customHeight="1">
      <c r="A13" s="158"/>
      <c r="B13" s="159"/>
      <c r="C13" s="160" t="s">
        <v>147</v>
      </c>
      <c r="D13" s="160"/>
      <c r="E13" s="160"/>
      <c r="F13" s="156"/>
    </row>
    <row r="14" spans="1:9" ht="24.95" customHeight="1">
      <c r="A14" s="158"/>
      <c r="B14" s="159"/>
      <c r="C14" s="160" t="s">
        <v>147</v>
      </c>
      <c r="D14" s="160"/>
      <c r="E14" s="160"/>
      <c r="F14" s="156"/>
    </row>
    <row r="15" spans="1:9" ht="24.95" customHeight="1">
      <c r="A15" s="158"/>
      <c r="B15" s="159"/>
      <c r="C15" s="160" t="s">
        <v>147</v>
      </c>
      <c r="D15" s="160"/>
      <c r="E15" s="160"/>
      <c r="F15" s="156"/>
    </row>
    <row r="16" spans="1:9" ht="24.95" customHeight="1">
      <c r="A16" s="158"/>
      <c r="B16" s="159"/>
      <c r="C16" s="160" t="s">
        <v>147</v>
      </c>
      <c r="D16" s="160"/>
      <c r="E16" s="160"/>
      <c r="F16" s="156"/>
    </row>
    <row r="17" spans="1:6" ht="24.95" customHeight="1">
      <c r="A17" s="158"/>
      <c r="B17" s="159" t="s">
        <v>147</v>
      </c>
      <c r="C17" s="157" t="s">
        <v>151</v>
      </c>
      <c r="D17" s="160"/>
      <c r="E17" s="160"/>
      <c r="F17" s="156"/>
    </row>
    <row r="18" spans="1:6" ht="24.95" customHeight="1">
      <c r="A18" s="158"/>
      <c r="B18" s="159"/>
      <c r="C18" s="160" t="s">
        <v>147</v>
      </c>
      <c r="D18" s="160"/>
      <c r="E18" s="160"/>
      <c r="F18" s="156"/>
    </row>
    <row r="19" spans="1:6" ht="24.95" customHeight="1">
      <c r="A19" s="158"/>
      <c r="B19" s="159"/>
      <c r="C19" s="161" t="s">
        <v>147</v>
      </c>
      <c r="D19" s="160"/>
      <c r="E19" s="160"/>
      <c r="F19" s="156"/>
    </row>
    <row r="20" spans="1:6" ht="24.95" customHeight="1">
      <c r="A20" s="158"/>
      <c r="B20" s="159"/>
      <c r="C20" s="161" t="s">
        <v>147</v>
      </c>
      <c r="D20" s="160"/>
      <c r="E20" s="160"/>
      <c r="F20" s="156"/>
    </row>
    <row r="21" spans="1:6" ht="24.95" customHeight="1">
      <c r="A21" s="158"/>
      <c r="B21" s="159"/>
      <c r="C21" s="161" t="s">
        <v>147</v>
      </c>
      <c r="D21" s="160"/>
      <c r="E21" s="160"/>
      <c r="F21" s="156"/>
    </row>
    <row r="22" spans="1:6" ht="24.95" customHeight="1">
      <c r="A22" s="158"/>
      <c r="B22" s="159"/>
      <c r="C22" s="161" t="s">
        <v>147</v>
      </c>
      <c r="D22" s="160"/>
      <c r="E22" s="160"/>
      <c r="F22" s="156"/>
    </row>
    <row r="23" spans="1:6" ht="24.95" customHeight="1">
      <c r="A23" s="158"/>
      <c r="B23" s="159"/>
      <c r="C23" s="161"/>
      <c r="D23" s="160"/>
      <c r="E23" s="160"/>
      <c r="F23" s="156"/>
    </row>
    <row r="24" spans="1:6" ht="24.95" customHeight="1">
      <c r="A24" s="158"/>
      <c r="B24" s="159"/>
      <c r="C24" s="161"/>
      <c r="D24" s="160"/>
      <c r="E24" s="160"/>
      <c r="F24" s="156"/>
    </row>
    <row r="25" spans="1:6" ht="24.95" customHeight="1">
      <c r="A25" s="158"/>
      <c r="B25" s="159"/>
      <c r="C25" s="161"/>
      <c r="D25" s="160"/>
      <c r="E25" s="160"/>
      <c r="F25" s="156"/>
    </row>
    <row r="26" spans="1:6" ht="24.95" customHeight="1">
      <c r="A26" s="158"/>
      <c r="B26" s="159"/>
      <c r="C26" s="161"/>
      <c r="D26" s="160"/>
      <c r="E26" s="160"/>
      <c r="F26" s="156"/>
    </row>
    <row r="27" spans="1:6" ht="24.95" customHeight="1">
      <c r="A27" s="158"/>
      <c r="B27" s="159"/>
      <c r="C27" s="161"/>
      <c r="D27" s="160"/>
      <c r="E27" s="160"/>
      <c r="F27" s="156"/>
    </row>
    <row r="28" spans="1:6" ht="24.95" customHeight="1">
      <c r="A28" s="158"/>
      <c r="B28" s="159"/>
      <c r="C28" s="161" t="s">
        <v>147</v>
      </c>
      <c r="D28" s="160"/>
      <c r="E28" s="160"/>
      <c r="F28" s="156"/>
    </row>
    <row r="29" spans="1:6" ht="24.95" customHeight="1">
      <c r="A29" s="158"/>
      <c r="B29" s="159"/>
      <c r="C29" s="161" t="s">
        <v>147</v>
      </c>
      <c r="D29" s="160"/>
      <c r="E29" s="160"/>
      <c r="F29" s="156"/>
    </row>
    <row r="30" spans="1:6" ht="24.95" customHeight="1">
      <c r="A30" s="158"/>
      <c r="B30" s="159"/>
      <c r="C30" s="161" t="s">
        <v>147</v>
      </c>
      <c r="D30" s="160"/>
      <c r="E30" s="160"/>
      <c r="F30" s="156"/>
    </row>
    <row r="31" spans="1:6" ht="22.9" customHeight="1">
      <c r="A31" s="158"/>
      <c r="B31" s="159"/>
      <c r="C31" s="161" t="s">
        <v>147</v>
      </c>
      <c r="D31" s="160"/>
      <c r="E31" s="160"/>
      <c r="F31" s="156"/>
    </row>
    <row r="32" spans="1:6" ht="18.75" customHeight="1" thickBot="1">
      <c r="A32" s="162"/>
      <c r="B32" s="163"/>
      <c r="C32" s="164" t="s">
        <v>147</v>
      </c>
      <c r="D32" s="136"/>
      <c r="E32" s="136"/>
      <c r="F32" s="165"/>
    </row>
  </sheetData>
  <mergeCells count="8">
    <mergeCell ref="A1:F1"/>
    <mergeCell ref="A2:F2"/>
    <mergeCell ref="A3:F3"/>
    <mergeCell ref="A4:F4"/>
    <mergeCell ref="A5:B5"/>
    <mergeCell ref="C5:C6"/>
    <mergeCell ref="D5:E5"/>
    <mergeCell ref="F5:F6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17" orientation="portrait" useFirstPageNumber="1" r:id="rId1"/>
  <headerFooter alignWithMargins="0">
    <oddFooter>&amp;C&amp;"Times New Roman,標準"&amp;P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H28"/>
  <sheetViews>
    <sheetView topLeftCell="A25" workbookViewId="0">
      <selection activeCell="A31" sqref="A31"/>
    </sheetView>
  </sheetViews>
  <sheetFormatPr defaultColWidth="9" defaultRowHeight="15.75"/>
  <cols>
    <col min="1" max="1" width="42.75" style="6" bestFit="1" customWidth="1"/>
    <col min="2" max="2" width="14.625" style="6" customWidth="1"/>
    <col min="3" max="3" width="15.5" style="6" bestFit="1" customWidth="1"/>
    <col min="4" max="4" width="11.625" style="6" bestFit="1" customWidth="1"/>
    <col min="5" max="5" width="5.625" style="6" customWidth="1"/>
    <col min="6" max="6" width="39" style="6" customWidth="1"/>
    <col min="7" max="7" width="9" style="6"/>
    <col min="8" max="8" width="26.375" style="6" customWidth="1"/>
    <col min="9" max="9" width="19.875" style="6" customWidth="1"/>
    <col min="10" max="16384" width="9" style="6"/>
  </cols>
  <sheetData>
    <row r="1" spans="1:8" s="2" customFormat="1" ht="21">
      <c r="A1" s="827" t="s">
        <v>399</v>
      </c>
      <c r="B1" s="828"/>
      <c r="C1" s="828"/>
      <c r="D1" s="828"/>
      <c r="E1" s="828"/>
      <c r="F1" s="1"/>
      <c r="G1" s="1"/>
      <c r="H1" s="1"/>
    </row>
    <row r="2" spans="1:8" s="2" customFormat="1" ht="21">
      <c r="A2" s="827" t="s">
        <v>223</v>
      </c>
      <c r="B2" s="828"/>
      <c r="C2" s="828"/>
      <c r="D2" s="828"/>
      <c r="E2" s="828"/>
      <c r="F2" s="1"/>
      <c r="G2" s="1"/>
      <c r="H2" s="1"/>
    </row>
    <row r="3" spans="1:8" s="2" customFormat="1" ht="24.75" customHeight="1">
      <c r="A3" s="829" t="s">
        <v>194</v>
      </c>
      <c r="B3" s="830"/>
      <c r="C3" s="830"/>
      <c r="D3" s="830"/>
      <c r="E3" s="830"/>
      <c r="F3" s="3"/>
      <c r="G3" s="3"/>
      <c r="H3" s="3"/>
    </row>
    <row r="4" spans="1:8" s="2" customFormat="1" ht="24.95" customHeight="1" thickBot="1">
      <c r="A4" s="838" t="s">
        <v>676</v>
      </c>
      <c r="B4" s="839"/>
      <c r="C4" s="839"/>
      <c r="D4" s="839"/>
      <c r="E4" s="839"/>
      <c r="F4" s="4"/>
      <c r="G4" s="4"/>
      <c r="H4" s="4"/>
    </row>
    <row r="5" spans="1:8">
      <c r="A5" s="855" t="s">
        <v>195</v>
      </c>
      <c r="B5" s="858" t="s">
        <v>77</v>
      </c>
      <c r="C5" s="861" t="s">
        <v>71</v>
      </c>
      <c r="D5" s="862"/>
      <c r="E5" s="863"/>
      <c r="F5" s="4"/>
      <c r="G5" s="4"/>
      <c r="H5" s="4"/>
    </row>
    <row r="6" spans="1:8">
      <c r="A6" s="856"/>
      <c r="B6" s="859"/>
      <c r="C6" s="864"/>
      <c r="D6" s="865"/>
      <c r="E6" s="866"/>
      <c r="F6" s="4"/>
      <c r="G6" s="4"/>
      <c r="H6" s="4"/>
    </row>
    <row r="7" spans="1:8">
      <c r="A7" s="857"/>
      <c r="B7" s="860"/>
      <c r="C7" s="867"/>
      <c r="D7" s="868"/>
      <c r="E7" s="869"/>
    </row>
    <row r="8" spans="1:8" ht="8.25" customHeight="1">
      <c r="A8" s="175"/>
      <c r="B8" s="10"/>
      <c r="C8" s="118"/>
      <c r="D8" s="199"/>
      <c r="E8" s="121"/>
    </row>
    <row r="9" spans="1:8" s="14" customFormat="1" ht="25.9" customHeight="1">
      <c r="A9" s="200" t="s">
        <v>184</v>
      </c>
      <c r="B9" s="201"/>
      <c r="C9" s="202"/>
      <c r="D9" s="203"/>
      <c r="E9" s="204"/>
    </row>
    <row r="10" spans="1:8" s="42" customFormat="1" ht="25.9" customHeight="1">
      <c r="A10" s="205" t="s">
        <v>196</v>
      </c>
      <c r="B10" s="96" t="s">
        <v>144</v>
      </c>
      <c r="C10" s="206"/>
      <c r="D10" s="207"/>
      <c r="E10" s="204"/>
    </row>
    <row r="11" spans="1:8" s="42" customFormat="1" ht="26.45" customHeight="1">
      <c r="A11" s="205" t="s">
        <v>197</v>
      </c>
      <c r="B11" s="208">
        <f>D11+D13+D14+D15+D12</f>
        <v>39526372</v>
      </c>
      <c r="C11" s="209" t="s">
        <v>238</v>
      </c>
      <c r="D11" s="210">
        <v>366937</v>
      </c>
      <c r="E11" s="174" t="s">
        <v>185</v>
      </c>
      <c r="F11" s="50"/>
    </row>
    <row r="12" spans="1:8" s="14" customFormat="1" ht="26.45" customHeight="1">
      <c r="A12" s="205"/>
      <c r="B12" s="208"/>
      <c r="C12" s="209" t="s">
        <v>770</v>
      </c>
      <c r="D12" s="576">
        <v>95</v>
      </c>
      <c r="E12" s="577" t="s">
        <v>185</v>
      </c>
    </row>
    <row r="13" spans="1:8" s="14" customFormat="1" ht="26.45" customHeight="1">
      <c r="A13" s="205"/>
      <c r="B13" s="208"/>
      <c r="C13" s="209" t="s">
        <v>767</v>
      </c>
      <c r="D13" s="210">
        <v>34388991</v>
      </c>
      <c r="E13" s="174" t="s">
        <v>185</v>
      </c>
    </row>
    <row r="14" spans="1:8" s="42" customFormat="1" ht="26.45" customHeight="1">
      <c r="A14" s="205" t="s">
        <v>186</v>
      </c>
      <c r="B14" s="44"/>
      <c r="C14" s="209" t="s">
        <v>768</v>
      </c>
      <c r="D14" s="211">
        <v>4764776</v>
      </c>
      <c r="E14" s="174" t="s">
        <v>185</v>
      </c>
      <c r="F14" s="51"/>
      <c r="H14" s="15"/>
    </row>
    <row r="15" spans="1:8" s="14" customFormat="1" ht="26.45" customHeight="1">
      <c r="A15" s="205" t="s">
        <v>186</v>
      </c>
      <c r="B15" s="44"/>
      <c r="C15" s="209" t="s">
        <v>769</v>
      </c>
      <c r="D15" s="211">
        <v>5573</v>
      </c>
      <c r="E15" s="174" t="s">
        <v>185</v>
      </c>
    </row>
    <row r="16" spans="1:8" s="14" customFormat="1" ht="30" customHeight="1">
      <c r="A16" s="200" t="s">
        <v>94</v>
      </c>
      <c r="B16" s="39">
        <f>B11</f>
        <v>39526372</v>
      </c>
      <c r="C16" s="212"/>
      <c r="D16" s="211"/>
      <c r="E16" s="213"/>
    </row>
    <row r="17" spans="1:5" s="14" customFormat="1" ht="30" customHeight="1">
      <c r="A17" s="200" t="s">
        <v>187</v>
      </c>
      <c r="B17" s="39"/>
      <c r="C17" s="214"/>
      <c r="D17" s="215"/>
      <c r="E17" s="216"/>
    </row>
    <row r="18" spans="1:5" s="14" customFormat="1" ht="30" customHeight="1">
      <c r="A18" s="205" t="s">
        <v>771</v>
      </c>
      <c r="B18" s="44">
        <v>528</v>
      </c>
      <c r="C18" s="851" t="s">
        <v>775</v>
      </c>
      <c r="D18" s="852"/>
      <c r="E18" s="853"/>
    </row>
    <row r="19" spans="1:5" s="14" customFormat="1" ht="30" customHeight="1">
      <c r="A19" s="205" t="s">
        <v>198</v>
      </c>
      <c r="B19" s="44">
        <v>-28954686</v>
      </c>
      <c r="C19" s="851" t="s">
        <v>188</v>
      </c>
      <c r="D19" s="852"/>
      <c r="E19" s="853"/>
    </row>
    <row r="20" spans="1:5" s="14" customFormat="1" ht="45" customHeight="1">
      <c r="A20" s="205" t="s">
        <v>189</v>
      </c>
      <c r="B20" s="44">
        <v>-37729316</v>
      </c>
      <c r="C20" s="851" t="s">
        <v>1000</v>
      </c>
      <c r="D20" s="852"/>
      <c r="E20" s="853"/>
    </row>
    <row r="21" spans="1:5" s="14" customFormat="1" ht="30" customHeight="1">
      <c r="A21" s="205" t="s">
        <v>772</v>
      </c>
      <c r="B21" s="44">
        <v>-5700</v>
      </c>
      <c r="C21" s="851" t="s">
        <v>773</v>
      </c>
      <c r="D21" s="852"/>
      <c r="E21" s="853"/>
    </row>
    <row r="22" spans="1:5" s="14" customFormat="1" ht="30" customHeight="1">
      <c r="A22" s="200" t="s">
        <v>95</v>
      </c>
      <c r="B22" s="39">
        <f>SUM(B18:B21)</f>
        <v>-66689174</v>
      </c>
      <c r="C22" s="212"/>
      <c r="D22" s="211"/>
      <c r="E22" s="216"/>
    </row>
    <row r="23" spans="1:5" s="14" customFormat="1" ht="30" customHeight="1">
      <c r="A23" s="200" t="s">
        <v>190</v>
      </c>
      <c r="B23" s="217"/>
      <c r="C23" s="218"/>
      <c r="D23" s="219"/>
      <c r="E23" s="216"/>
    </row>
    <row r="24" spans="1:5" s="14" customFormat="1" ht="45" customHeight="1">
      <c r="A24" s="205" t="s">
        <v>559</v>
      </c>
      <c r="B24" s="44">
        <v>-1240</v>
      </c>
      <c r="C24" s="854" t="s">
        <v>774</v>
      </c>
      <c r="D24" s="852"/>
      <c r="E24" s="853"/>
    </row>
    <row r="25" spans="1:5" s="14" customFormat="1" ht="33" customHeight="1">
      <c r="A25" s="200" t="s">
        <v>96</v>
      </c>
      <c r="B25" s="109">
        <f>SUM(B24:B24)</f>
        <v>-1240</v>
      </c>
      <c r="C25" s="220"/>
      <c r="D25" s="221"/>
      <c r="E25" s="222"/>
    </row>
    <row r="26" spans="1:5" s="14" customFormat="1" ht="30.75" customHeight="1">
      <c r="A26" s="200" t="s">
        <v>191</v>
      </c>
      <c r="B26" s="109">
        <f>B16+B22+B25</f>
        <v>-27164042</v>
      </c>
      <c r="C26" s="223"/>
      <c r="D26" s="224"/>
      <c r="E26" s="225"/>
    </row>
    <row r="27" spans="1:5" s="14" customFormat="1" ht="33" customHeight="1">
      <c r="A27" s="200" t="s">
        <v>192</v>
      </c>
      <c r="B27" s="109">
        <v>137125614</v>
      </c>
      <c r="C27" s="223"/>
      <c r="D27" s="224"/>
      <c r="E27" s="225"/>
    </row>
    <row r="28" spans="1:5" s="14" customFormat="1" ht="57.75" customHeight="1" thickBot="1">
      <c r="A28" s="226" t="s">
        <v>193</v>
      </c>
      <c r="B28" s="227">
        <f>B26+B27</f>
        <v>109961572</v>
      </c>
      <c r="C28" s="228"/>
      <c r="D28" s="229"/>
      <c r="E28" s="230"/>
    </row>
  </sheetData>
  <mergeCells count="12">
    <mergeCell ref="C19:E19"/>
    <mergeCell ref="C20:E20"/>
    <mergeCell ref="C24:E24"/>
    <mergeCell ref="A1:E1"/>
    <mergeCell ref="A5:A7"/>
    <mergeCell ref="B5:B7"/>
    <mergeCell ref="A4:E4"/>
    <mergeCell ref="A3:E3"/>
    <mergeCell ref="A2:E2"/>
    <mergeCell ref="C5:E7"/>
    <mergeCell ref="C18:E18"/>
    <mergeCell ref="C21:E21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18" orientation="portrait" useFirstPageNumber="1" r:id="rId1"/>
  <headerFooter alignWithMargins="0">
    <oddFooter>&amp;C&amp;"Times New Roman,標準"&amp;P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I46"/>
  <sheetViews>
    <sheetView workbookViewId="0">
      <selection activeCell="K10" sqref="K10"/>
    </sheetView>
  </sheetViews>
  <sheetFormatPr defaultColWidth="9" defaultRowHeight="15.75"/>
  <cols>
    <col min="1" max="1" width="26" style="6" customWidth="1"/>
    <col min="2" max="2" width="5.5" style="6" bestFit="1" customWidth="1"/>
    <col min="3" max="3" width="14.25" style="6" bestFit="1" customWidth="1"/>
    <col min="4" max="4" width="8.875" style="27" bestFit="1" customWidth="1"/>
    <col min="5" max="5" width="11.75" style="6" customWidth="1"/>
    <col min="6" max="6" width="23.875" style="6" customWidth="1"/>
    <col min="7" max="16384" width="9" style="6"/>
  </cols>
  <sheetData>
    <row r="1" spans="1:9" ht="21">
      <c r="A1" s="827" t="s">
        <v>399</v>
      </c>
      <c r="B1" s="828"/>
      <c r="C1" s="828"/>
      <c r="D1" s="828"/>
      <c r="E1" s="828"/>
      <c r="F1" s="828"/>
    </row>
    <row r="2" spans="1:9" ht="21">
      <c r="A2" s="827" t="s">
        <v>234</v>
      </c>
      <c r="B2" s="828"/>
      <c r="C2" s="828"/>
      <c r="D2" s="828"/>
      <c r="E2" s="828"/>
      <c r="F2" s="828"/>
    </row>
    <row r="3" spans="1:9" ht="24.75" customHeight="1">
      <c r="A3" s="829" t="s">
        <v>108</v>
      </c>
      <c r="B3" s="830"/>
      <c r="C3" s="830"/>
      <c r="D3" s="830"/>
      <c r="E3" s="830"/>
      <c r="F3" s="830"/>
    </row>
    <row r="4" spans="1:9" ht="24.75" customHeight="1" thickBot="1">
      <c r="A4" s="838" t="s">
        <v>677</v>
      </c>
      <c r="B4" s="839"/>
      <c r="C4" s="839"/>
      <c r="D4" s="839"/>
      <c r="E4" s="839"/>
      <c r="F4" s="839"/>
      <c r="G4" s="4"/>
      <c r="H4" s="4"/>
      <c r="I4" s="4"/>
    </row>
    <row r="5" spans="1:9">
      <c r="A5" s="871" t="s">
        <v>76</v>
      </c>
      <c r="B5" s="874" t="s">
        <v>82</v>
      </c>
      <c r="C5" s="877" t="s">
        <v>109</v>
      </c>
      <c r="D5" s="878"/>
      <c r="E5" s="879"/>
      <c r="F5" s="880" t="s">
        <v>71</v>
      </c>
    </row>
    <row r="6" spans="1:9">
      <c r="A6" s="872"/>
      <c r="B6" s="875"/>
      <c r="C6" s="883" t="s">
        <v>110</v>
      </c>
      <c r="D6" s="884" t="s">
        <v>111</v>
      </c>
      <c r="E6" s="883" t="s">
        <v>112</v>
      </c>
      <c r="F6" s="881"/>
    </row>
    <row r="7" spans="1:9">
      <c r="A7" s="873"/>
      <c r="B7" s="876"/>
      <c r="C7" s="876"/>
      <c r="D7" s="885"/>
      <c r="E7" s="876"/>
      <c r="F7" s="882"/>
    </row>
    <row r="8" spans="1:9" ht="8.25" customHeight="1">
      <c r="A8" s="34"/>
      <c r="B8" s="25"/>
      <c r="C8" s="25"/>
      <c r="D8" s="26"/>
      <c r="E8" s="25"/>
      <c r="F8" s="36"/>
    </row>
    <row r="9" spans="1:9" s="42" customFormat="1" ht="80.25" customHeight="1">
      <c r="A9" s="37" t="s">
        <v>505</v>
      </c>
      <c r="B9" s="38" t="s">
        <v>506</v>
      </c>
      <c r="C9" s="39">
        <f>C10+C35+C42</f>
        <v>775163000</v>
      </c>
      <c r="D9" s="40"/>
      <c r="E9" s="39">
        <f>E10+E35+E42</f>
        <v>29000631</v>
      </c>
      <c r="F9" s="7" t="s">
        <v>791</v>
      </c>
    </row>
    <row r="10" spans="1:9" s="42" customFormat="1" ht="30" customHeight="1">
      <c r="A10" s="37" t="s">
        <v>402</v>
      </c>
      <c r="B10" s="38"/>
      <c r="C10" s="39">
        <f>C11+C13+C15+C20+C25</f>
        <v>660297000</v>
      </c>
      <c r="D10" s="40"/>
      <c r="E10" s="39">
        <f>E11+E13+E15+E20+E25</f>
        <v>27320990</v>
      </c>
      <c r="F10" s="41"/>
    </row>
    <row r="11" spans="1:9" s="42" customFormat="1" ht="30" customHeight="1">
      <c r="A11" s="37" t="s">
        <v>119</v>
      </c>
      <c r="B11" s="38" t="s">
        <v>506</v>
      </c>
      <c r="C11" s="39">
        <f>C12</f>
        <v>44441000</v>
      </c>
      <c r="D11" s="354">
        <f>D12</f>
        <v>1.5100000000000001E-2</v>
      </c>
      <c r="E11" s="39">
        <f>E12</f>
        <v>672744</v>
      </c>
      <c r="F11" s="870" t="s">
        <v>718</v>
      </c>
    </row>
    <row r="12" spans="1:9" s="42" customFormat="1" ht="99" customHeight="1">
      <c r="A12" s="328" t="s">
        <v>405</v>
      </c>
      <c r="B12" s="43" t="s">
        <v>125</v>
      </c>
      <c r="C12" s="44">
        <f>41800000+2641000</f>
        <v>44441000</v>
      </c>
      <c r="D12" s="329">
        <v>1.5100000000000001E-2</v>
      </c>
      <c r="E12" s="44">
        <v>672744</v>
      </c>
      <c r="F12" s="870"/>
    </row>
    <row r="13" spans="1:9" s="42" customFormat="1" ht="34.15" customHeight="1">
      <c r="A13" s="37" t="s">
        <v>120</v>
      </c>
      <c r="B13" s="38" t="s">
        <v>506</v>
      </c>
      <c r="C13" s="39">
        <f>C14</f>
        <v>1779984</v>
      </c>
      <c r="D13" s="130"/>
      <c r="E13" s="39">
        <f>E14</f>
        <v>203159</v>
      </c>
      <c r="F13" s="870" t="s">
        <v>830</v>
      </c>
    </row>
    <row r="14" spans="1:9" s="42" customFormat="1" ht="34.15" customHeight="1">
      <c r="A14" s="328" t="s">
        <v>405</v>
      </c>
      <c r="B14" s="43" t="s">
        <v>125</v>
      </c>
      <c r="C14" s="44">
        <v>1779984</v>
      </c>
      <c r="D14" s="354"/>
      <c r="E14" s="44">
        <v>203159</v>
      </c>
      <c r="F14" s="870"/>
    </row>
    <row r="15" spans="1:9" s="42" customFormat="1" ht="34.15" customHeight="1">
      <c r="A15" s="37" t="s">
        <v>121</v>
      </c>
      <c r="B15" s="38" t="s">
        <v>506</v>
      </c>
      <c r="C15" s="39">
        <f>C16+C18</f>
        <v>369767000</v>
      </c>
      <c r="D15" s="354"/>
      <c r="E15" s="39">
        <f>E16+E18</f>
        <v>20445480</v>
      </c>
      <c r="F15" s="28" t="s">
        <v>221</v>
      </c>
    </row>
    <row r="16" spans="1:9" s="42" customFormat="1" ht="30" customHeight="1">
      <c r="A16" s="327" t="s">
        <v>509</v>
      </c>
      <c r="B16" s="43" t="s">
        <v>125</v>
      </c>
      <c r="C16" s="44">
        <f>C17</f>
        <v>178280000</v>
      </c>
      <c r="D16" s="435">
        <f>D17</f>
        <v>4.9700000000000001E-2</v>
      </c>
      <c r="E16" s="44">
        <f>E17</f>
        <v>8860516</v>
      </c>
      <c r="F16" s="28"/>
    </row>
    <row r="17" spans="1:7" s="42" customFormat="1" ht="30" customHeight="1">
      <c r="A17" s="328" t="s">
        <v>406</v>
      </c>
      <c r="B17" s="43" t="s">
        <v>125</v>
      </c>
      <c r="C17" s="44">
        <v>178280000</v>
      </c>
      <c r="D17" s="329">
        <v>4.9700000000000001E-2</v>
      </c>
      <c r="E17" s="44">
        <v>8860516</v>
      </c>
      <c r="F17" s="28"/>
    </row>
    <row r="18" spans="1:7" s="42" customFormat="1" ht="30" customHeight="1">
      <c r="A18" s="327" t="s">
        <v>510</v>
      </c>
      <c r="B18" s="43" t="s">
        <v>125</v>
      </c>
      <c r="C18" s="44">
        <f>C19</f>
        <v>191487000</v>
      </c>
      <c r="D18" s="435">
        <f>D19</f>
        <v>6.0499999999999998E-2</v>
      </c>
      <c r="E18" s="44">
        <f>E19</f>
        <v>11584964</v>
      </c>
      <c r="F18" s="7"/>
    </row>
    <row r="19" spans="1:7" s="42" customFormat="1" ht="30" customHeight="1">
      <c r="A19" s="328" t="s">
        <v>406</v>
      </c>
      <c r="B19" s="43" t="s">
        <v>125</v>
      </c>
      <c r="C19" s="44">
        <v>191487000</v>
      </c>
      <c r="D19" s="329">
        <v>6.0499999999999998E-2</v>
      </c>
      <c r="E19" s="44">
        <v>11584964</v>
      </c>
      <c r="F19" s="28"/>
    </row>
    <row r="20" spans="1:7" s="42" customFormat="1" ht="31.9" customHeight="1">
      <c r="A20" s="37" t="s">
        <v>122</v>
      </c>
      <c r="B20" s="38" t="s">
        <v>506</v>
      </c>
      <c r="C20" s="39">
        <f>C21+C24</f>
        <v>58105016</v>
      </c>
      <c r="D20" s="354"/>
      <c r="E20" s="39">
        <f>E21+E24</f>
        <v>607983</v>
      </c>
      <c r="F20" s="28"/>
    </row>
    <row r="21" spans="1:7" s="42" customFormat="1" ht="31.9" customHeight="1">
      <c r="A21" s="328" t="s">
        <v>405</v>
      </c>
      <c r="B21" s="43" t="s">
        <v>125</v>
      </c>
      <c r="C21" s="44">
        <f>SUM(C22:C23)</f>
        <v>45218016</v>
      </c>
      <c r="D21" s="329"/>
      <c r="E21" s="44">
        <f>SUM(E22:E23)</f>
        <v>501021</v>
      </c>
      <c r="F21" s="28" t="s">
        <v>331</v>
      </c>
    </row>
    <row r="22" spans="1:7" s="42" customFormat="1" ht="31.9" customHeight="1">
      <c r="A22" s="328" t="s">
        <v>719</v>
      </c>
      <c r="B22" s="43" t="s">
        <v>125</v>
      </c>
      <c r="C22" s="44">
        <v>39936016</v>
      </c>
      <c r="D22" s="329">
        <v>8.3000000000000001E-3</v>
      </c>
      <c r="E22" s="44">
        <v>331469</v>
      </c>
      <c r="F22" s="564"/>
    </row>
    <row r="23" spans="1:7" s="42" customFormat="1" ht="31.9" customHeight="1">
      <c r="A23" s="328" t="s">
        <v>720</v>
      </c>
      <c r="B23" s="43" t="s">
        <v>125</v>
      </c>
      <c r="C23" s="44">
        <v>5282000</v>
      </c>
      <c r="D23" s="329">
        <v>3.2099999999999997E-2</v>
      </c>
      <c r="E23" s="44">
        <v>169552</v>
      </c>
      <c r="F23" s="564"/>
    </row>
    <row r="24" spans="1:7" s="42" customFormat="1" ht="33" customHeight="1" thickBot="1">
      <c r="A24" s="529" t="s">
        <v>408</v>
      </c>
      <c r="B24" s="143" t="s">
        <v>125</v>
      </c>
      <c r="C24" s="144">
        <v>12887000</v>
      </c>
      <c r="D24" s="530">
        <v>8.3000000000000001E-3</v>
      </c>
      <c r="E24" s="144">
        <v>106962</v>
      </c>
      <c r="F24" s="145" t="s">
        <v>332</v>
      </c>
    </row>
    <row r="25" spans="1:7" s="42" customFormat="1" ht="30" customHeight="1">
      <c r="A25" s="37" t="s">
        <v>123</v>
      </c>
      <c r="B25" s="38" t="s">
        <v>506</v>
      </c>
      <c r="C25" s="355">
        <f>C26+C29+C32</f>
        <v>186204000</v>
      </c>
      <c r="D25" s="356"/>
      <c r="E25" s="355">
        <f>E26+E29+E32</f>
        <v>5391624</v>
      </c>
      <c r="F25" s="41"/>
      <c r="G25" s="45"/>
    </row>
    <row r="26" spans="1:7" s="42" customFormat="1" ht="30" customHeight="1">
      <c r="A26" s="327" t="s">
        <v>511</v>
      </c>
      <c r="B26" s="43" t="s">
        <v>125</v>
      </c>
      <c r="C26" s="44">
        <f>SUM(C27:C28)</f>
        <v>25752000</v>
      </c>
      <c r="D26" s="329">
        <f>D27</f>
        <v>7.4999999999999997E-3</v>
      </c>
      <c r="E26" s="44">
        <f>SUM(E27:E28)</f>
        <v>193140</v>
      </c>
      <c r="F26" s="28" t="s">
        <v>232</v>
      </c>
    </row>
    <row r="27" spans="1:7" s="42" customFormat="1" ht="34.5" customHeight="1">
      <c r="A27" s="328" t="s">
        <v>406</v>
      </c>
      <c r="B27" s="43" t="s">
        <v>125</v>
      </c>
      <c r="C27" s="44">
        <v>23198000</v>
      </c>
      <c r="D27" s="329">
        <v>7.4999999999999997E-3</v>
      </c>
      <c r="E27" s="44">
        <v>173985</v>
      </c>
      <c r="F27" s="564"/>
    </row>
    <row r="28" spans="1:7" s="42" customFormat="1" ht="34.5" customHeight="1">
      <c r="A28" s="328" t="s">
        <v>407</v>
      </c>
      <c r="B28" s="43" t="s">
        <v>125</v>
      </c>
      <c r="C28" s="44">
        <v>2554000</v>
      </c>
      <c r="D28" s="329">
        <v>7.4999999999999997E-3</v>
      </c>
      <c r="E28" s="44">
        <v>19155</v>
      </c>
      <c r="F28" s="564"/>
    </row>
    <row r="29" spans="1:7" s="42" customFormat="1" ht="33" customHeight="1">
      <c r="A29" s="328" t="s">
        <v>512</v>
      </c>
      <c r="B29" s="43" t="s">
        <v>125</v>
      </c>
      <c r="C29" s="44">
        <f>SUM(C30:C31)</f>
        <v>60087000</v>
      </c>
      <c r="D29" s="329"/>
      <c r="E29" s="44">
        <f>SUM(E30:E31)</f>
        <v>1203957</v>
      </c>
      <c r="F29" s="7" t="s">
        <v>233</v>
      </c>
    </row>
    <row r="30" spans="1:7" s="42" customFormat="1" ht="30" customHeight="1">
      <c r="A30" s="328" t="s">
        <v>406</v>
      </c>
      <c r="B30" s="43" t="s">
        <v>125</v>
      </c>
      <c r="C30" s="44">
        <v>58087000</v>
      </c>
      <c r="D30" s="329">
        <v>2.0199999999999999E-2</v>
      </c>
      <c r="E30" s="44">
        <v>1173357</v>
      </c>
      <c r="F30" s="28"/>
    </row>
    <row r="31" spans="1:7" s="42" customFormat="1" ht="30" customHeight="1">
      <c r="A31" s="328" t="s">
        <v>407</v>
      </c>
      <c r="B31" s="43" t="s">
        <v>125</v>
      </c>
      <c r="C31" s="44">
        <v>2000000</v>
      </c>
      <c r="D31" s="329">
        <v>1.5299999999999999E-2</v>
      </c>
      <c r="E31" s="44">
        <v>30600</v>
      </c>
      <c r="F31" s="28"/>
    </row>
    <row r="32" spans="1:7" s="42" customFormat="1" ht="33" customHeight="1">
      <c r="A32" s="327" t="s">
        <v>510</v>
      </c>
      <c r="B32" s="43" t="s">
        <v>125</v>
      </c>
      <c r="C32" s="44">
        <f>C33</f>
        <v>100365000</v>
      </c>
      <c r="D32" s="435">
        <f>D33</f>
        <v>3.9800000000000002E-2</v>
      </c>
      <c r="E32" s="44">
        <f>E33</f>
        <v>3994527</v>
      </c>
      <c r="F32" s="7" t="s">
        <v>231</v>
      </c>
    </row>
    <row r="33" spans="1:7" s="42" customFormat="1" ht="30" customHeight="1">
      <c r="A33" s="328" t="s">
        <v>406</v>
      </c>
      <c r="B33" s="43" t="s">
        <v>125</v>
      </c>
      <c r="C33" s="44">
        <v>100365000</v>
      </c>
      <c r="D33" s="329">
        <v>3.9800000000000002E-2</v>
      </c>
      <c r="E33" s="44">
        <v>3994527</v>
      </c>
      <c r="F33" s="28"/>
    </row>
    <row r="34" spans="1:7" s="42" customFormat="1" ht="24" customHeight="1">
      <c r="A34" s="531"/>
      <c r="B34" s="38"/>
      <c r="C34" s="44"/>
      <c r="D34" s="131"/>
      <c r="E34" s="44"/>
      <c r="F34" s="7"/>
    </row>
    <row r="35" spans="1:7" s="14" customFormat="1" ht="30" customHeight="1">
      <c r="A35" s="37" t="s">
        <v>403</v>
      </c>
      <c r="B35" s="38"/>
      <c r="C35" s="39">
        <f>C36+C37</f>
        <v>104539000</v>
      </c>
      <c r="D35" s="130"/>
      <c r="E35" s="39">
        <f>E36+E37</f>
        <v>1593927</v>
      </c>
      <c r="F35" s="7"/>
    </row>
    <row r="36" spans="1:7" s="42" customFormat="1" ht="25.9" customHeight="1">
      <c r="A36" s="37" t="s">
        <v>124</v>
      </c>
      <c r="B36" s="38" t="s">
        <v>506</v>
      </c>
      <c r="C36" s="39">
        <v>44952000</v>
      </c>
      <c r="D36" s="354">
        <v>8.3000000000000001E-3</v>
      </c>
      <c r="E36" s="39">
        <v>373102</v>
      </c>
      <c r="F36" s="28" t="s">
        <v>332</v>
      </c>
    </row>
    <row r="37" spans="1:7" s="42" customFormat="1" ht="30" customHeight="1">
      <c r="A37" s="37" t="s">
        <v>126</v>
      </c>
      <c r="B37" s="38" t="s">
        <v>506</v>
      </c>
      <c r="C37" s="355">
        <f>SUM(C38:C40)</f>
        <v>59587000</v>
      </c>
      <c r="D37" s="357"/>
      <c r="E37" s="355">
        <f>SUM(E38:E40)</f>
        <v>1220825</v>
      </c>
      <c r="F37" s="41"/>
      <c r="G37" s="45"/>
    </row>
    <row r="38" spans="1:7" s="42" customFormat="1" ht="30" customHeight="1">
      <c r="A38" s="327" t="s">
        <v>511</v>
      </c>
      <c r="B38" s="43" t="s">
        <v>113</v>
      </c>
      <c r="C38" s="44">
        <v>5122000</v>
      </c>
      <c r="D38" s="329">
        <v>7.4999999999999997E-3</v>
      </c>
      <c r="E38" s="44">
        <v>38415</v>
      </c>
      <c r="F38" s="28" t="s">
        <v>232</v>
      </c>
    </row>
    <row r="39" spans="1:7" s="42" customFormat="1" ht="33" customHeight="1">
      <c r="A39" s="328" t="s">
        <v>512</v>
      </c>
      <c r="B39" s="43" t="s">
        <v>113</v>
      </c>
      <c r="C39" s="44">
        <v>46102000</v>
      </c>
      <c r="D39" s="329">
        <v>1.8700000000000001E-2</v>
      </c>
      <c r="E39" s="44">
        <v>862107</v>
      </c>
      <c r="F39" s="7" t="s">
        <v>233</v>
      </c>
    </row>
    <row r="40" spans="1:7" s="42" customFormat="1" ht="33" customHeight="1">
      <c r="A40" s="328" t="s">
        <v>721</v>
      </c>
      <c r="B40" s="43" t="s">
        <v>113</v>
      </c>
      <c r="C40" s="44">
        <v>8363000</v>
      </c>
      <c r="D40" s="329">
        <v>3.8300000000000001E-2</v>
      </c>
      <c r="E40" s="44">
        <v>320303</v>
      </c>
      <c r="F40" s="7" t="s">
        <v>231</v>
      </c>
    </row>
    <row r="41" spans="1:7" s="42" customFormat="1" ht="24" customHeight="1">
      <c r="A41" s="37"/>
      <c r="B41" s="43"/>
      <c r="C41" s="44"/>
      <c r="D41" s="131"/>
      <c r="E41" s="44"/>
      <c r="F41" s="7"/>
    </row>
    <row r="42" spans="1:7" s="14" customFormat="1" ht="25.15" customHeight="1">
      <c r="A42" s="37" t="s">
        <v>404</v>
      </c>
      <c r="B42" s="38"/>
      <c r="C42" s="39">
        <f>C43</f>
        <v>10327000</v>
      </c>
      <c r="D42" s="130"/>
      <c r="E42" s="39">
        <f>E43</f>
        <v>85714</v>
      </c>
      <c r="F42" s="7"/>
    </row>
    <row r="43" spans="1:7" s="42" customFormat="1" ht="30" customHeight="1">
      <c r="A43" s="37" t="s">
        <v>124</v>
      </c>
      <c r="B43" s="38" t="s">
        <v>506</v>
      </c>
      <c r="C43" s="39">
        <f>SUM(C44:C45)</f>
        <v>10327000</v>
      </c>
      <c r="D43" s="354">
        <f>D44</f>
        <v>8.3000000000000001E-3</v>
      </c>
      <c r="E43" s="39">
        <f>SUM(E44:E45)</f>
        <v>85714</v>
      </c>
      <c r="F43" s="549" t="s">
        <v>332</v>
      </c>
    </row>
    <row r="44" spans="1:7" s="42" customFormat="1" ht="30" customHeight="1">
      <c r="A44" s="328" t="s">
        <v>409</v>
      </c>
      <c r="B44" s="43" t="s">
        <v>125</v>
      </c>
      <c r="C44" s="44">
        <v>10166500</v>
      </c>
      <c r="D44" s="329">
        <v>8.3000000000000001E-3</v>
      </c>
      <c r="E44" s="44">
        <v>84382</v>
      </c>
      <c r="F44" s="564"/>
    </row>
    <row r="45" spans="1:7" s="42" customFormat="1" ht="21.6" customHeight="1" thickBot="1">
      <c r="A45" s="529" t="s">
        <v>410</v>
      </c>
      <c r="B45" s="143" t="s">
        <v>125</v>
      </c>
      <c r="C45" s="144">
        <v>160500</v>
      </c>
      <c r="D45" s="530">
        <v>8.3000000000000001E-3</v>
      </c>
      <c r="E45" s="144">
        <v>1332</v>
      </c>
      <c r="F45" s="145"/>
    </row>
    <row r="46" spans="1:7">
      <c r="C46" s="132"/>
      <c r="D46" s="132"/>
      <c r="E46" s="132"/>
    </row>
  </sheetData>
  <mergeCells count="13">
    <mergeCell ref="A1:F1"/>
    <mergeCell ref="A5:A7"/>
    <mergeCell ref="B5:B7"/>
    <mergeCell ref="C5:E5"/>
    <mergeCell ref="F5:F7"/>
    <mergeCell ref="C6:C7"/>
    <mergeCell ref="E6:E7"/>
    <mergeCell ref="D6:D7"/>
    <mergeCell ref="F11:F12"/>
    <mergeCell ref="F13:F14"/>
    <mergeCell ref="A4:F4"/>
    <mergeCell ref="A3:F3"/>
    <mergeCell ref="A2:F2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19" orientation="portrait" useFirstPageNumber="1" r:id="rId1"/>
  <headerFooter alignWithMargins="0">
    <oddFooter>&amp;C&amp;"Times New Roman,標準"&amp;P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F34"/>
  <sheetViews>
    <sheetView view="pageBreakPreview" workbookViewId="0">
      <selection activeCell="D12" sqref="D12"/>
    </sheetView>
  </sheetViews>
  <sheetFormatPr defaultColWidth="9" defaultRowHeight="15.75"/>
  <cols>
    <col min="1" max="1" width="27.5" style="6" customWidth="1"/>
    <col min="2" max="2" width="13.625" style="6" customWidth="1"/>
    <col min="3" max="3" width="49" style="6" customWidth="1"/>
    <col min="4" max="4" width="39" style="6" customWidth="1"/>
    <col min="5" max="5" width="9" style="6"/>
    <col min="6" max="6" width="26.375" style="6" customWidth="1"/>
    <col min="7" max="7" width="19.875" style="6" customWidth="1"/>
    <col min="8" max="16384" width="9" style="6"/>
  </cols>
  <sheetData>
    <row r="1" spans="1:6" s="2" customFormat="1" ht="21">
      <c r="A1" s="827" t="s">
        <v>399</v>
      </c>
      <c r="B1" s="828"/>
      <c r="C1" s="828"/>
      <c r="D1" s="1"/>
      <c r="E1" s="1"/>
      <c r="F1" s="1"/>
    </row>
    <row r="2" spans="1:6" s="2" customFormat="1" ht="21">
      <c r="A2" s="827" t="s">
        <v>496</v>
      </c>
      <c r="B2" s="828"/>
      <c r="C2" s="828"/>
      <c r="D2" s="1"/>
      <c r="E2" s="1"/>
      <c r="F2" s="1"/>
    </row>
    <row r="3" spans="1:6" s="2" customFormat="1" ht="24.75" customHeight="1">
      <c r="A3" s="829" t="s">
        <v>354</v>
      </c>
      <c r="B3" s="830"/>
      <c r="C3" s="830"/>
      <c r="D3" s="3"/>
      <c r="E3" s="3"/>
      <c r="F3" s="3"/>
    </row>
    <row r="4" spans="1:6" s="2" customFormat="1" ht="24.75" customHeight="1" thickBot="1">
      <c r="A4" s="838" t="s">
        <v>678</v>
      </c>
      <c r="B4" s="839"/>
      <c r="C4" s="839"/>
      <c r="D4" s="4"/>
      <c r="E4" s="4"/>
      <c r="F4" s="4"/>
    </row>
    <row r="5" spans="1:6" ht="15.75" customHeight="1">
      <c r="A5" s="855" t="s">
        <v>352</v>
      </c>
      <c r="B5" s="858" t="s">
        <v>353</v>
      </c>
      <c r="C5" s="886" t="s">
        <v>71</v>
      </c>
      <c r="D5" s="4"/>
      <c r="E5" s="4"/>
      <c r="F5" s="4"/>
    </row>
    <row r="6" spans="1:6" ht="15.75" customHeight="1">
      <c r="A6" s="856"/>
      <c r="B6" s="859"/>
      <c r="C6" s="887"/>
      <c r="D6" s="4"/>
      <c r="E6" s="4"/>
      <c r="F6" s="4"/>
    </row>
    <row r="7" spans="1:6" ht="15.75" customHeight="1">
      <c r="A7" s="857"/>
      <c r="B7" s="860"/>
      <c r="C7" s="888"/>
    </row>
    <row r="8" spans="1:6" ht="8.25" customHeight="1">
      <c r="A8" s="9"/>
      <c r="B8" s="602"/>
      <c r="C8" s="121"/>
    </row>
    <row r="9" spans="1:6" s="14" customFormat="1" ht="32.25" customHeight="1">
      <c r="A9" s="48" t="s">
        <v>83</v>
      </c>
      <c r="B9" s="29">
        <f>B10+B21+B26+B31</f>
        <v>350845363</v>
      </c>
      <c r="C9" s="7" t="s">
        <v>800</v>
      </c>
    </row>
    <row r="10" spans="1:6" s="14" customFormat="1" ht="19.149999999999999" customHeight="1">
      <c r="A10" s="146" t="s">
        <v>305</v>
      </c>
      <c r="B10" s="29">
        <f>B11+B19</f>
        <v>322236485</v>
      </c>
      <c r="C10" s="606"/>
    </row>
    <row r="11" spans="1:6" s="42" customFormat="1" ht="22.9" customHeight="1">
      <c r="A11" s="49" t="s">
        <v>324</v>
      </c>
      <c r="B11" s="29">
        <f>B12+B15</f>
        <v>321927733</v>
      </c>
      <c r="C11" s="635" t="s">
        <v>831</v>
      </c>
      <c r="D11" s="367"/>
    </row>
    <row r="12" spans="1:6" s="42" customFormat="1" ht="49.5">
      <c r="A12" s="12" t="s">
        <v>325</v>
      </c>
      <c r="B12" s="13">
        <f>B13+B14</f>
        <v>321725152</v>
      </c>
      <c r="C12" s="604" t="s">
        <v>763</v>
      </c>
      <c r="D12" s="367"/>
    </row>
    <row r="13" spans="1:6" s="42" customFormat="1" ht="20.45" customHeight="1">
      <c r="A13" s="12" t="s">
        <v>406</v>
      </c>
      <c r="B13" s="13">
        <v>314274316</v>
      </c>
      <c r="C13" s="604"/>
      <c r="D13" s="367"/>
    </row>
    <row r="14" spans="1:6" s="42" customFormat="1" ht="20.45" customHeight="1">
      <c r="A14" s="12" t="s">
        <v>407</v>
      </c>
      <c r="B14" s="13">
        <v>7450836</v>
      </c>
      <c r="C14" s="604"/>
      <c r="D14" s="367"/>
    </row>
    <row r="15" spans="1:6" s="42" customFormat="1" ht="20.45" customHeight="1">
      <c r="A15" s="12" t="s">
        <v>326</v>
      </c>
      <c r="B15" s="13">
        <f>SUM(B16:B17)</f>
        <v>202581</v>
      </c>
      <c r="C15" s="604"/>
      <c r="D15" s="367"/>
    </row>
    <row r="16" spans="1:6" s="42" customFormat="1" ht="20.45" customHeight="1">
      <c r="A16" s="12" t="s">
        <v>406</v>
      </c>
      <c r="B16" s="13">
        <v>197394</v>
      </c>
      <c r="C16" s="604"/>
      <c r="D16" s="367"/>
    </row>
    <row r="17" spans="1:4" s="42" customFormat="1" ht="20.45" customHeight="1">
      <c r="A17" s="12" t="s">
        <v>407</v>
      </c>
      <c r="B17" s="13">
        <v>5187</v>
      </c>
      <c r="C17" s="604"/>
      <c r="D17" s="367"/>
    </row>
    <row r="18" spans="1:4" s="42" customFormat="1" ht="4.5" customHeight="1">
      <c r="A18" s="12"/>
      <c r="B18" s="13"/>
      <c r="C18" s="604"/>
      <c r="D18" s="367"/>
    </row>
    <row r="19" spans="1:4" s="42" customFormat="1" ht="49.9" customHeight="1">
      <c r="A19" s="49" t="s">
        <v>13</v>
      </c>
      <c r="B19" s="29">
        <v>308752</v>
      </c>
      <c r="C19" s="604" t="s">
        <v>351</v>
      </c>
      <c r="D19" s="367"/>
    </row>
    <row r="20" spans="1:4" s="42" customFormat="1" ht="10.9" customHeight="1">
      <c r="A20" s="12"/>
      <c r="B20" s="13"/>
      <c r="C20" s="604"/>
      <c r="D20" s="367"/>
    </row>
    <row r="21" spans="1:4" s="42" customFormat="1" ht="24.75" customHeight="1">
      <c r="A21" s="146" t="s">
        <v>395</v>
      </c>
      <c r="B21" s="29">
        <f>B22</f>
        <v>24019683</v>
      </c>
      <c r="C21" s="604"/>
      <c r="D21" s="367"/>
    </row>
    <row r="22" spans="1:4" s="42" customFormat="1" ht="24.75" customHeight="1">
      <c r="A22" s="49" t="s">
        <v>324</v>
      </c>
      <c r="B22" s="29">
        <f>SUM(B23:B24)</f>
        <v>24019683</v>
      </c>
      <c r="C22" s="635" t="s">
        <v>832</v>
      </c>
      <c r="D22" s="367"/>
    </row>
    <row r="23" spans="1:4" s="42" customFormat="1" ht="32.450000000000003" customHeight="1">
      <c r="A23" s="12" t="s">
        <v>325</v>
      </c>
      <c r="B23" s="13">
        <v>24003364</v>
      </c>
      <c r="C23" s="604" t="s">
        <v>690</v>
      </c>
      <c r="D23" s="367"/>
    </row>
    <row r="24" spans="1:4" s="42" customFormat="1" ht="19.149999999999999" customHeight="1">
      <c r="A24" s="12" t="s">
        <v>326</v>
      </c>
      <c r="B24" s="13">
        <v>16319</v>
      </c>
      <c r="C24" s="604"/>
      <c r="D24" s="367"/>
    </row>
    <row r="25" spans="1:4" s="14" customFormat="1" ht="14.25" customHeight="1">
      <c r="A25" s="58"/>
      <c r="B25" s="59"/>
      <c r="C25" s="606"/>
    </row>
    <row r="26" spans="1:4" s="42" customFormat="1" ht="20.45" customHeight="1">
      <c r="A26" s="146" t="s">
        <v>396</v>
      </c>
      <c r="B26" s="29">
        <f>B27</f>
        <v>4041848</v>
      </c>
      <c r="C26" s="604"/>
      <c r="D26" s="367"/>
    </row>
    <row r="27" spans="1:4" s="42" customFormat="1" ht="23.25" customHeight="1">
      <c r="A27" s="49" t="s">
        <v>324</v>
      </c>
      <c r="B27" s="29">
        <f>SUM(B28:B29)</f>
        <v>4041848</v>
      </c>
      <c r="C27" s="635" t="s">
        <v>833</v>
      </c>
      <c r="D27" s="367"/>
    </row>
    <row r="28" spans="1:4" s="42" customFormat="1" ht="31.9" customHeight="1">
      <c r="A28" s="12" t="s">
        <v>325</v>
      </c>
      <c r="B28" s="13">
        <v>4026348</v>
      </c>
      <c r="C28" s="604" t="s">
        <v>691</v>
      </c>
      <c r="D28" s="367"/>
    </row>
    <row r="29" spans="1:4" s="42" customFormat="1" ht="16.899999999999999" customHeight="1">
      <c r="A29" s="12" t="s">
        <v>326</v>
      </c>
      <c r="B29" s="13">
        <v>15500</v>
      </c>
      <c r="C29" s="604"/>
      <c r="D29" s="367"/>
    </row>
    <row r="30" spans="1:4" s="14" customFormat="1" ht="7.15" customHeight="1">
      <c r="A30" s="58"/>
      <c r="B30" s="59"/>
      <c r="C30" s="606"/>
    </row>
    <row r="31" spans="1:4" s="14" customFormat="1" ht="20.45" customHeight="1">
      <c r="A31" s="146" t="s">
        <v>306</v>
      </c>
      <c r="B31" s="29">
        <f>B32</f>
        <v>547347</v>
      </c>
      <c r="C31" s="606"/>
    </row>
    <row r="32" spans="1:4" s="14" customFormat="1" ht="66">
      <c r="A32" s="49" t="s">
        <v>13</v>
      </c>
      <c r="B32" s="29">
        <f>SUM(B33:B34)</f>
        <v>547347</v>
      </c>
      <c r="C32" s="606" t="s">
        <v>845</v>
      </c>
    </row>
    <row r="33" spans="1:3" ht="16.149999999999999" customHeight="1">
      <c r="A33" s="12" t="s">
        <v>795</v>
      </c>
      <c r="B33" s="13">
        <v>537245</v>
      </c>
      <c r="C33" s="607"/>
    </row>
    <row r="34" spans="1:3" ht="16.149999999999999" customHeight="1" thickBot="1">
      <c r="A34" s="153" t="s">
        <v>796</v>
      </c>
      <c r="B34" s="53">
        <v>10102</v>
      </c>
      <c r="C34" s="608"/>
    </row>
  </sheetData>
  <mergeCells count="7">
    <mergeCell ref="A1:C1"/>
    <mergeCell ref="A5:A7"/>
    <mergeCell ref="B5:B7"/>
    <mergeCell ref="A4:C4"/>
    <mergeCell ref="A3:C3"/>
    <mergeCell ref="A2:C2"/>
    <mergeCell ref="C5:C7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21" orientation="portrait" useFirstPageNumber="1" r:id="rId1"/>
  <headerFooter alignWithMargins="0">
    <oddFooter>&amp;C&amp;"Times New Roman,標準"&amp;P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D9" sqref="D9"/>
    </sheetView>
  </sheetViews>
  <sheetFormatPr defaultColWidth="9" defaultRowHeight="15.75"/>
  <cols>
    <col min="1" max="1" width="27.625" style="6" customWidth="1"/>
    <col min="2" max="2" width="13.375" style="6" customWidth="1"/>
    <col min="3" max="3" width="49" style="6" customWidth="1"/>
    <col min="4" max="4" width="39" style="6" customWidth="1"/>
    <col min="5" max="5" width="9" style="6"/>
    <col min="6" max="6" width="26.375" style="6" customWidth="1"/>
    <col min="7" max="7" width="19.875" style="6" customWidth="1"/>
    <col min="8" max="16384" width="9" style="6"/>
  </cols>
  <sheetData>
    <row r="1" spans="1:6" s="2" customFormat="1" ht="21">
      <c r="A1" s="827" t="s">
        <v>399</v>
      </c>
      <c r="B1" s="828"/>
      <c r="C1" s="828"/>
      <c r="D1" s="1"/>
      <c r="E1" s="1"/>
      <c r="F1" s="1"/>
    </row>
    <row r="2" spans="1:6" s="2" customFormat="1" ht="21">
      <c r="A2" s="827" t="s">
        <v>335</v>
      </c>
      <c r="B2" s="828"/>
      <c r="C2" s="828"/>
      <c r="D2" s="1"/>
      <c r="E2" s="1"/>
      <c r="F2" s="1"/>
    </row>
    <row r="3" spans="1:6" s="2" customFormat="1" ht="24.75" customHeight="1">
      <c r="A3" s="829" t="s">
        <v>74</v>
      </c>
      <c r="B3" s="830"/>
      <c r="C3" s="830"/>
      <c r="D3" s="3"/>
      <c r="E3" s="3"/>
      <c r="F3" s="3"/>
    </row>
    <row r="4" spans="1:6" s="2" customFormat="1" ht="24.75" customHeight="1" thickBot="1">
      <c r="A4" s="838" t="s">
        <v>678</v>
      </c>
      <c r="B4" s="839"/>
      <c r="C4" s="839"/>
      <c r="D4" s="4"/>
      <c r="E4" s="4"/>
      <c r="F4" s="4"/>
    </row>
    <row r="5" spans="1:6">
      <c r="A5" s="855" t="s">
        <v>72</v>
      </c>
      <c r="B5" s="858" t="s">
        <v>73</v>
      </c>
      <c r="C5" s="886" t="s">
        <v>71</v>
      </c>
      <c r="D5" s="5"/>
      <c r="E5" s="4"/>
      <c r="F5" s="4"/>
    </row>
    <row r="6" spans="1:6">
      <c r="A6" s="856"/>
      <c r="B6" s="859"/>
      <c r="C6" s="887"/>
      <c r="D6" s="5"/>
      <c r="E6" s="4"/>
      <c r="F6" s="4"/>
    </row>
    <row r="7" spans="1:6">
      <c r="A7" s="857"/>
      <c r="B7" s="860"/>
      <c r="C7" s="888"/>
    </row>
    <row r="8" spans="1:6" ht="8.25" customHeight="1">
      <c r="A8" s="9"/>
      <c r="B8" s="10"/>
      <c r="C8" s="11"/>
    </row>
    <row r="9" spans="1:6" s="14" customFormat="1" ht="33">
      <c r="A9" s="48" t="s">
        <v>75</v>
      </c>
      <c r="B9" s="29">
        <f>B10+B13</f>
        <v>4180351</v>
      </c>
      <c r="C9" s="7" t="s">
        <v>797</v>
      </c>
    </row>
    <row r="10" spans="1:6" s="14" customFormat="1" ht="30" customHeight="1">
      <c r="A10" s="49" t="s">
        <v>396</v>
      </c>
      <c r="B10" s="29">
        <f>B11</f>
        <v>4137008</v>
      </c>
      <c r="C10" s="47"/>
    </row>
    <row r="11" spans="1:6" s="42" customFormat="1" ht="33">
      <c r="A11" s="12" t="s">
        <v>507</v>
      </c>
      <c r="B11" s="13">
        <v>4137008</v>
      </c>
      <c r="C11" s="7" t="s">
        <v>663</v>
      </c>
      <c r="D11" s="56"/>
    </row>
    <row r="12" spans="1:6" s="42" customFormat="1" ht="30" customHeight="1">
      <c r="A12" s="12"/>
      <c r="B12" s="13"/>
      <c r="C12" s="7"/>
      <c r="D12" s="56"/>
    </row>
    <row r="13" spans="1:6" s="42" customFormat="1" ht="30" customHeight="1">
      <c r="A13" s="49" t="s">
        <v>306</v>
      </c>
      <c r="B13" s="29">
        <f>B14+B15</f>
        <v>43343</v>
      </c>
      <c r="C13" s="7" t="s">
        <v>666</v>
      </c>
      <c r="D13" s="56"/>
    </row>
    <row r="14" spans="1:6" s="42" customFormat="1" ht="42" customHeight="1">
      <c r="A14" s="12" t="s">
        <v>341</v>
      </c>
      <c r="B14" s="13">
        <v>40000</v>
      </c>
      <c r="C14" s="7" t="s">
        <v>664</v>
      </c>
      <c r="D14" s="56"/>
    </row>
    <row r="15" spans="1:6" s="42" customFormat="1" ht="16.5">
      <c r="A15" s="12" t="s">
        <v>508</v>
      </c>
      <c r="B15" s="13">
        <v>3343</v>
      </c>
      <c r="C15" s="7" t="s">
        <v>665</v>
      </c>
      <c r="D15" s="57"/>
      <c r="F15" s="15"/>
    </row>
    <row r="16" spans="1:6" s="14" customFormat="1" ht="26.25" customHeight="1">
      <c r="A16" s="12"/>
      <c r="B16" s="59"/>
      <c r="C16" s="47"/>
    </row>
    <row r="17" spans="1:3" s="14" customFormat="1" ht="26.25" customHeight="1">
      <c r="A17" s="12"/>
      <c r="B17" s="59"/>
      <c r="C17" s="47"/>
    </row>
    <row r="18" spans="1:3" s="14" customFormat="1" ht="26.25" customHeight="1">
      <c r="A18" s="12"/>
      <c r="B18" s="59"/>
      <c r="C18" s="47"/>
    </row>
    <row r="19" spans="1:3" s="14" customFormat="1" ht="26.25" customHeight="1">
      <c r="A19" s="12"/>
      <c r="B19" s="59"/>
      <c r="C19" s="47"/>
    </row>
    <row r="20" spans="1:3" s="14" customFormat="1" ht="26.25" customHeight="1">
      <c r="A20" s="12"/>
      <c r="B20" s="59"/>
      <c r="C20" s="47"/>
    </row>
    <row r="21" spans="1:3" s="14" customFormat="1" ht="26.25" customHeight="1">
      <c r="A21" s="12"/>
      <c r="B21" s="59"/>
      <c r="C21" s="47"/>
    </row>
    <row r="22" spans="1:3" s="14" customFormat="1" ht="26.25" customHeight="1">
      <c r="A22" s="12"/>
      <c r="B22" s="59"/>
      <c r="C22" s="47"/>
    </row>
    <row r="23" spans="1:3" s="14" customFormat="1" ht="23.25" customHeight="1">
      <c r="A23" s="12"/>
      <c r="B23" s="59"/>
      <c r="C23" s="47"/>
    </row>
    <row r="24" spans="1:3" s="14" customFormat="1" ht="23.25" customHeight="1">
      <c r="A24" s="58"/>
      <c r="B24" s="59"/>
      <c r="C24" s="47"/>
    </row>
    <row r="25" spans="1:3" s="14" customFormat="1" ht="24.75" customHeight="1">
      <c r="A25" s="58"/>
      <c r="B25" s="59"/>
      <c r="C25" s="47"/>
    </row>
    <row r="26" spans="1:3" s="14" customFormat="1" ht="79.900000000000006" customHeight="1">
      <c r="A26" s="58"/>
      <c r="B26" s="59"/>
      <c r="C26" s="47"/>
    </row>
    <row r="27" spans="1:3" s="14" customFormat="1" ht="30" customHeight="1">
      <c r="A27" s="58"/>
      <c r="B27" s="59"/>
      <c r="C27" s="47"/>
    </row>
    <row r="28" spans="1:3" s="14" customFormat="1" ht="28.5" customHeight="1" thickBot="1">
      <c r="A28" s="52"/>
      <c r="B28" s="60"/>
      <c r="C28" s="54"/>
    </row>
  </sheetData>
  <mergeCells count="7">
    <mergeCell ref="A1:C1"/>
    <mergeCell ref="A5:A7"/>
    <mergeCell ref="B5:B7"/>
    <mergeCell ref="C5:C7"/>
    <mergeCell ref="A4:C4"/>
    <mergeCell ref="A3:C3"/>
    <mergeCell ref="A2:C2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22" orientation="portrait" useFirstPageNumber="1" r:id="rId1"/>
  <headerFooter alignWithMargins="0">
    <oddFooter>&amp;C&amp;"Times New Roman,標準"&amp;P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F52"/>
  <sheetViews>
    <sheetView workbookViewId="0">
      <selection activeCell="D12" sqref="D12"/>
    </sheetView>
  </sheetViews>
  <sheetFormatPr defaultColWidth="9" defaultRowHeight="15.75"/>
  <cols>
    <col min="1" max="1" width="25.5" style="6" bestFit="1" customWidth="1"/>
    <col min="2" max="2" width="24.625" style="6" customWidth="1"/>
    <col min="3" max="3" width="40.125" style="6" customWidth="1"/>
    <col min="4" max="4" width="39" style="6" customWidth="1"/>
    <col min="5" max="5" width="9" style="6"/>
    <col min="6" max="6" width="26.375" style="6" customWidth="1"/>
    <col min="7" max="7" width="19.875" style="6" customWidth="1"/>
    <col min="8" max="16384" width="9" style="6"/>
  </cols>
  <sheetData>
    <row r="1" spans="1:6" s="2" customFormat="1" ht="21">
      <c r="A1" s="827" t="s">
        <v>399</v>
      </c>
      <c r="B1" s="828"/>
      <c r="C1" s="828"/>
      <c r="D1" s="1"/>
      <c r="E1" s="1"/>
      <c r="F1" s="1"/>
    </row>
    <row r="2" spans="1:6" s="2" customFormat="1" ht="21">
      <c r="A2" s="827" t="s">
        <v>335</v>
      </c>
      <c r="B2" s="828"/>
      <c r="C2" s="828"/>
      <c r="D2" s="1"/>
      <c r="E2" s="1"/>
      <c r="F2" s="1"/>
    </row>
    <row r="3" spans="1:6" s="2" customFormat="1" ht="24.75" customHeight="1">
      <c r="A3" s="829" t="s">
        <v>103</v>
      </c>
      <c r="B3" s="830"/>
      <c r="C3" s="830"/>
      <c r="D3" s="3"/>
      <c r="E3" s="3"/>
      <c r="F3" s="3"/>
    </row>
    <row r="4" spans="1:6" s="2" customFormat="1" ht="24.75" customHeight="1" thickBot="1">
      <c r="A4" s="838" t="s">
        <v>676</v>
      </c>
      <c r="B4" s="839"/>
      <c r="C4" s="839"/>
      <c r="D4" s="4"/>
      <c r="E4" s="4"/>
      <c r="F4" s="4"/>
    </row>
    <row r="5" spans="1:6">
      <c r="A5" s="855" t="s">
        <v>76</v>
      </c>
      <c r="B5" s="858" t="s">
        <v>77</v>
      </c>
      <c r="C5" s="886" t="s">
        <v>71</v>
      </c>
      <c r="D5" s="5"/>
      <c r="E5" s="4"/>
      <c r="F5" s="4"/>
    </row>
    <row r="6" spans="1:6">
      <c r="A6" s="856"/>
      <c r="B6" s="859"/>
      <c r="C6" s="887"/>
      <c r="D6" s="5"/>
      <c r="E6" s="4"/>
      <c r="F6" s="4"/>
    </row>
    <row r="7" spans="1:6">
      <c r="A7" s="857"/>
      <c r="B7" s="860"/>
      <c r="C7" s="888"/>
    </row>
    <row r="8" spans="1:6" ht="8.25" customHeight="1">
      <c r="A8" s="9"/>
      <c r="B8" s="10"/>
      <c r="C8" s="11"/>
    </row>
    <row r="9" spans="1:6" s="42" customFormat="1" ht="30" customHeight="1">
      <c r="A9" s="61" t="s">
        <v>58</v>
      </c>
      <c r="B9" s="29">
        <f>B10+B25+B31</f>
        <v>96961</v>
      </c>
      <c r="C9" s="7" t="s">
        <v>667</v>
      </c>
    </row>
    <row r="10" spans="1:6" s="42" customFormat="1" ht="27.6" customHeight="1">
      <c r="A10" s="49" t="s">
        <v>243</v>
      </c>
      <c r="B10" s="29">
        <f>B11+B15</f>
        <v>84704</v>
      </c>
      <c r="C10" s="41"/>
    </row>
    <row r="11" spans="1:6" s="42" customFormat="1" ht="27.6" customHeight="1">
      <c r="A11" s="48" t="s">
        <v>560</v>
      </c>
      <c r="B11" s="29">
        <f>B12</f>
        <v>538</v>
      </c>
      <c r="C11" s="348"/>
      <c r="D11" s="349"/>
    </row>
    <row r="12" spans="1:6" s="14" customFormat="1" ht="81.599999999999994" customHeight="1">
      <c r="A12" s="147" t="s">
        <v>563</v>
      </c>
      <c r="B12" s="13">
        <f>SUM(B13:B14)</f>
        <v>538</v>
      </c>
      <c r="C12" s="578" t="s">
        <v>846</v>
      </c>
    </row>
    <row r="13" spans="1:6" s="42" customFormat="1" ht="30" customHeight="1">
      <c r="A13" s="12" t="s">
        <v>406</v>
      </c>
      <c r="B13" s="13">
        <v>518</v>
      </c>
      <c r="C13" s="117"/>
      <c r="D13" s="367"/>
    </row>
    <row r="14" spans="1:6" s="42" customFormat="1" ht="30" customHeight="1">
      <c r="A14" s="12" t="s">
        <v>407</v>
      </c>
      <c r="B14" s="13">
        <v>20</v>
      </c>
      <c r="C14" s="117"/>
      <c r="D14" s="367"/>
    </row>
    <row r="15" spans="1:6" s="42" customFormat="1" ht="30" customHeight="1">
      <c r="A15" s="48" t="s">
        <v>561</v>
      </c>
      <c r="B15" s="29">
        <f>B18+B21+B16</f>
        <v>84166</v>
      </c>
      <c r="C15" s="41"/>
      <c r="D15" s="51"/>
      <c r="F15" s="15"/>
    </row>
    <row r="16" spans="1:6" s="14" customFormat="1" ht="30" customHeight="1">
      <c r="A16" s="91" t="s">
        <v>692</v>
      </c>
      <c r="B16" s="13">
        <f>SUM(B17:B17)</f>
        <v>700</v>
      </c>
      <c r="C16" s="7" t="s">
        <v>722</v>
      </c>
    </row>
    <row r="17" spans="1:6" s="42" customFormat="1" ht="30" customHeight="1">
      <c r="A17" s="12" t="s">
        <v>406</v>
      </c>
      <c r="B17" s="13">
        <v>700</v>
      </c>
      <c r="C17" s="117"/>
      <c r="D17" s="367"/>
    </row>
    <row r="18" spans="1:6" s="14" customFormat="1" ht="24.6" customHeight="1">
      <c r="A18" s="91" t="s">
        <v>564</v>
      </c>
      <c r="B18" s="13">
        <f>SUM(B19:B20)</f>
        <v>80848</v>
      </c>
      <c r="C18" s="7" t="s">
        <v>59</v>
      </c>
    </row>
    <row r="19" spans="1:6" s="42" customFormat="1" ht="24.6" customHeight="1">
      <c r="A19" s="12" t="s">
        <v>406</v>
      </c>
      <c r="B19" s="13">
        <v>80521</v>
      </c>
      <c r="C19" s="117"/>
      <c r="D19" s="367"/>
    </row>
    <row r="20" spans="1:6" s="42" customFormat="1" ht="24.6" customHeight="1">
      <c r="A20" s="12" t="s">
        <v>407</v>
      </c>
      <c r="B20" s="13">
        <v>327</v>
      </c>
      <c r="C20" s="117"/>
      <c r="D20" s="367"/>
    </row>
    <row r="21" spans="1:6" s="14" customFormat="1" ht="24.6" customHeight="1">
      <c r="A21" s="91" t="s">
        <v>565</v>
      </c>
      <c r="B21" s="13">
        <f>SUM(B22:B23)</f>
        <v>2618</v>
      </c>
      <c r="C21" s="7" t="s">
        <v>515</v>
      </c>
    </row>
    <row r="22" spans="1:6" s="42" customFormat="1" ht="24.6" customHeight="1">
      <c r="A22" s="12" t="s">
        <v>406</v>
      </c>
      <c r="B22" s="13">
        <v>2545</v>
      </c>
      <c r="C22" s="117"/>
      <c r="D22" s="367"/>
    </row>
    <row r="23" spans="1:6" s="42" customFormat="1" ht="24.6" customHeight="1">
      <c r="A23" s="12" t="s">
        <v>407</v>
      </c>
      <c r="B23" s="13">
        <v>73</v>
      </c>
      <c r="C23" s="117"/>
      <c r="D23" s="367"/>
    </row>
    <row r="24" spans="1:6" s="14" customFormat="1" ht="21" customHeight="1">
      <c r="A24" s="58"/>
      <c r="B24" s="59"/>
      <c r="C24" s="47"/>
    </row>
    <row r="25" spans="1:6" s="42" customFormat="1" ht="26.45" customHeight="1">
      <c r="A25" s="49" t="s">
        <v>244</v>
      </c>
      <c r="B25" s="29">
        <f>B26+B28</f>
        <v>5554</v>
      </c>
      <c r="C25" s="41"/>
    </row>
    <row r="26" spans="1:6" s="42" customFormat="1" ht="26.45" customHeight="1">
      <c r="A26" s="48" t="s">
        <v>560</v>
      </c>
      <c r="B26" s="29">
        <f>B27</f>
        <v>43</v>
      </c>
      <c r="C26" s="348"/>
      <c r="D26" s="349"/>
    </row>
    <row r="27" spans="1:6" s="14" customFormat="1" ht="83.45" customHeight="1" thickBot="1">
      <c r="A27" s="395" t="s">
        <v>562</v>
      </c>
      <c r="B27" s="53">
        <v>43</v>
      </c>
      <c r="C27" s="646" t="s">
        <v>847</v>
      </c>
    </row>
    <row r="28" spans="1:6" s="42" customFormat="1" ht="30" customHeight="1">
      <c r="A28" s="48" t="s">
        <v>561</v>
      </c>
      <c r="B28" s="29">
        <f>SUM(B29:B30)</f>
        <v>5511</v>
      </c>
      <c r="C28" s="41"/>
      <c r="D28" s="51"/>
      <c r="F28" s="15"/>
    </row>
    <row r="29" spans="1:6" s="14" customFormat="1" ht="30" customHeight="1">
      <c r="A29" s="91" t="s">
        <v>564</v>
      </c>
      <c r="B29" s="13">
        <v>5421</v>
      </c>
      <c r="C29" s="7" t="s">
        <v>557</v>
      </c>
    </row>
    <row r="30" spans="1:6" s="14" customFormat="1" ht="29.25" customHeight="1">
      <c r="A30" s="91" t="s">
        <v>565</v>
      </c>
      <c r="B30" s="59">
        <v>90</v>
      </c>
      <c r="C30" s="7" t="s">
        <v>515</v>
      </c>
    </row>
    <row r="31" spans="1:6" s="42" customFormat="1" ht="30" customHeight="1">
      <c r="A31" s="49" t="s">
        <v>342</v>
      </c>
      <c r="B31" s="29">
        <f>B32+B34</f>
        <v>6703</v>
      </c>
      <c r="C31" s="41"/>
    </row>
    <row r="32" spans="1:6" s="42" customFormat="1" ht="30" customHeight="1">
      <c r="A32" s="48" t="s">
        <v>560</v>
      </c>
      <c r="B32" s="29">
        <f>B33</f>
        <v>16</v>
      </c>
      <c r="C32" s="348"/>
      <c r="D32" s="349"/>
    </row>
    <row r="33" spans="1:6" s="14" customFormat="1" ht="66">
      <c r="A33" s="147" t="s">
        <v>562</v>
      </c>
      <c r="B33" s="13">
        <v>16</v>
      </c>
      <c r="C33" s="578" t="s">
        <v>847</v>
      </c>
    </row>
    <row r="34" spans="1:6" s="42" customFormat="1" ht="30" customHeight="1">
      <c r="A34" s="48" t="s">
        <v>561</v>
      </c>
      <c r="B34" s="29">
        <f>SUM(B35:B36)</f>
        <v>6687</v>
      </c>
      <c r="C34" s="41"/>
      <c r="D34" s="51"/>
      <c r="F34" s="15"/>
    </row>
    <row r="35" spans="1:6" s="14" customFormat="1" ht="30" customHeight="1">
      <c r="A35" s="91" t="s">
        <v>566</v>
      </c>
      <c r="B35" s="13">
        <v>6686</v>
      </c>
      <c r="C35" s="7" t="s">
        <v>557</v>
      </c>
    </row>
    <row r="36" spans="1:6" s="14" customFormat="1" ht="30" customHeight="1">
      <c r="A36" s="91" t="s">
        <v>565</v>
      </c>
      <c r="B36" s="59">
        <v>1</v>
      </c>
      <c r="C36" s="7" t="s">
        <v>567</v>
      </c>
    </row>
    <row r="37" spans="1:6" s="14" customFormat="1" ht="29.25" customHeight="1">
      <c r="A37" s="91"/>
      <c r="B37" s="59"/>
      <c r="C37" s="7"/>
    </row>
    <row r="38" spans="1:6" s="14" customFormat="1" ht="29.25" customHeight="1">
      <c r="A38" s="91"/>
      <c r="B38" s="59"/>
      <c r="C38" s="7"/>
    </row>
    <row r="39" spans="1:6" s="14" customFormat="1" ht="29.25" customHeight="1">
      <c r="A39" s="91"/>
      <c r="B39" s="59"/>
      <c r="C39" s="7"/>
    </row>
    <row r="40" spans="1:6" s="14" customFormat="1" ht="29.25" customHeight="1">
      <c r="A40" s="91"/>
      <c r="B40" s="59"/>
      <c r="C40" s="7"/>
    </row>
    <row r="41" spans="1:6" s="14" customFormat="1" ht="29.25" customHeight="1">
      <c r="A41" s="91"/>
      <c r="B41" s="59"/>
      <c r="C41" s="7"/>
    </row>
    <row r="42" spans="1:6" s="14" customFormat="1" ht="29.25" customHeight="1">
      <c r="A42" s="91"/>
      <c r="B42" s="59"/>
      <c r="C42" s="7"/>
    </row>
    <row r="43" spans="1:6" s="14" customFormat="1" ht="29.25" customHeight="1">
      <c r="A43" s="91"/>
      <c r="B43" s="59"/>
      <c r="C43" s="7"/>
    </row>
    <row r="44" spans="1:6" s="14" customFormat="1" ht="29.25" customHeight="1">
      <c r="A44" s="91"/>
      <c r="B44" s="59"/>
      <c r="C44" s="7"/>
    </row>
    <row r="45" spans="1:6" s="14" customFormat="1" ht="29.25" customHeight="1">
      <c r="A45" s="91"/>
      <c r="B45" s="59"/>
      <c r="C45" s="7"/>
    </row>
    <row r="46" spans="1:6" s="14" customFormat="1" ht="20.45" customHeight="1">
      <c r="A46" s="91"/>
      <c r="B46" s="59"/>
      <c r="C46" s="7"/>
    </row>
    <row r="47" spans="1:6" s="14" customFormat="1" ht="18" customHeight="1" thickBot="1">
      <c r="A47" s="52"/>
      <c r="B47" s="60"/>
      <c r="C47" s="54"/>
    </row>
    <row r="52" spans="3:3" ht="16.5" hidden="1">
      <c r="C52" s="437" t="s">
        <v>503</v>
      </c>
    </row>
  </sheetData>
  <mergeCells count="7">
    <mergeCell ref="A1:C1"/>
    <mergeCell ref="A5:A7"/>
    <mergeCell ref="B5:B7"/>
    <mergeCell ref="C5:C7"/>
    <mergeCell ref="A4:C4"/>
    <mergeCell ref="A3:C3"/>
    <mergeCell ref="A2:C2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23" orientation="portrait" useFirstPageNumber="1" r:id="rId1"/>
  <headerFooter alignWithMargins="0">
    <oddFooter>&amp;C&amp;"Times New Roman,標準"&amp;P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:D57"/>
  <sheetViews>
    <sheetView topLeftCell="A51" zoomScaleSheetLayoutView="100" workbookViewId="0">
      <selection activeCell="C65" sqref="C65"/>
    </sheetView>
  </sheetViews>
  <sheetFormatPr defaultColWidth="9" defaultRowHeight="15.75"/>
  <cols>
    <col min="1" max="2" width="19.375" style="17" customWidth="1"/>
    <col min="3" max="3" width="31.75" style="17" customWidth="1"/>
    <col min="4" max="4" width="19.75" style="17" customWidth="1"/>
    <col min="5" max="16384" width="9" style="17"/>
  </cols>
  <sheetData>
    <row r="1" spans="1:4" s="133" customFormat="1" ht="21">
      <c r="A1" s="840" t="s">
        <v>399</v>
      </c>
      <c r="B1" s="841"/>
      <c r="C1" s="841"/>
      <c r="D1" s="841"/>
    </row>
    <row r="2" spans="1:4" s="133" customFormat="1" ht="21">
      <c r="A2" s="840" t="s">
        <v>236</v>
      </c>
      <c r="B2" s="841"/>
      <c r="C2" s="841"/>
      <c r="D2" s="841"/>
    </row>
    <row r="3" spans="1:4" s="133" customFormat="1" ht="24.95" customHeight="1">
      <c r="A3" s="842" t="s">
        <v>117</v>
      </c>
      <c r="B3" s="891"/>
      <c r="C3" s="891"/>
      <c r="D3" s="891"/>
    </row>
    <row r="4" spans="1:4" s="133" customFormat="1" ht="24.95" customHeight="1" thickBot="1">
      <c r="A4" s="889" t="s">
        <v>679</v>
      </c>
      <c r="B4" s="890"/>
      <c r="C4" s="890"/>
      <c r="D4" s="890"/>
    </row>
    <row r="5" spans="1:4" s="134" customFormat="1" ht="30" customHeight="1">
      <c r="A5" s="148" t="s">
        <v>114</v>
      </c>
      <c r="B5" s="149" t="s">
        <v>115</v>
      </c>
      <c r="C5" s="149" t="s">
        <v>116</v>
      </c>
      <c r="D5" s="150" t="s">
        <v>68</v>
      </c>
    </row>
    <row r="6" spans="1:4" s="134" customFormat="1" ht="8.25" customHeight="1">
      <c r="A6" s="264"/>
      <c r="B6" s="265"/>
      <c r="C6" s="265"/>
      <c r="D6" s="266"/>
    </row>
    <row r="7" spans="1:4" s="30" customFormat="1" ht="27" customHeight="1">
      <c r="A7" s="271">
        <v>56217397</v>
      </c>
      <c r="B7" s="272">
        <f>B8+B51</f>
        <v>762394</v>
      </c>
      <c r="C7" s="557" t="s">
        <v>81</v>
      </c>
      <c r="D7" s="273">
        <f>D8+D51</f>
        <v>957166</v>
      </c>
    </row>
    <row r="8" spans="1:4" s="30" customFormat="1" ht="27" customHeight="1">
      <c r="A8" s="271">
        <v>56216685</v>
      </c>
      <c r="B8" s="272">
        <f>B12+B18+B37</f>
        <v>761361</v>
      </c>
      <c r="C8" s="557" t="s">
        <v>402</v>
      </c>
      <c r="D8" s="273">
        <f>D9+D12+D15+D18+D34+D37</f>
        <v>954782</v>
      </c>
    </row>
    <row r="9" spans="1:4" s="30" customFormat="1" ht="25.9" hidden="1" customHeight="1">
      <c r="A9" s="271">
        <v>0</v>
      </c>
      <c r="B9" s="272">
        <f>B10</f>
        <v>0</v>
      </c>
      <c r="C9" s="558" t="s">
        <v>128</v>
      </c>
      <c r="D9" s="273">
        <f>D10</f>
        <v>0</v>
      </c>
    </row>
    <row r="10" spans="1:4" s="30" customFormat="1" ht="25.9" hidden="1" customHeight="1">
      <c r="A10" s="274">
        <v>0</v>
      </c>
      <c r="B10" s="275">
        <f>B11</f>
        <v>0</v>
      </c>
      <c r="C10" s="431" t="s">
        <v>129</v>
      </c>
      <c r="D10" s="276">
        <f>D11</f>
        <v>0</v>
      </c>
    </row>
    <row r="11" spans="1:4" s="30" customFormat="1" ht="25.9" hidden="1" customHeight="1">
      <c r="A11" s="274">
        <v>0</v>
      </c>
      <c r="B11" s="275">
        <v>0</v>
      </c>
      <c r="C11" s="431" t="s">
        <v>130</v>
      </c>
      <c r="D11" s="276">
        <v>0</v>
      </c>
    </row>
    <row r="12" spans="1:4" s="30" customFormat="1" ht="27" customHeight="1">
      <c r="A12" s="271">
        <v>60580</v>
      </c>
      <c r="B12" s="272">
        <f>B13</f>
        <v>103000</v>
      </c>
      <c r="C12" s="558" t="s">
        <v>240</v>
      </c>
      <c r="D12" s="273">
        <f>D13</f>
        <v>72000</v>
      </c>
    </row>
    <row r="13" spans="1:4" s="30" customFormat="1" ht="27" customHeight="1">
      <c r="A13" s="274">
        <v>60580</v>
      </c>
      <c r="B13" s="275">
        <f>B14</f>
        <v>103000</v>
      </c>
      <c r="C13" s="431" t="s">
        <v>518</v>
      </c>
      <c r="D13" s="276">
        <f>D14</f>
        <v>72000</v>
      </c>
    </row>
    <row r="14" spans="1:4" s="30" customFormat="1" ht="27" customHeight="1">
      <c r="A14" s="274">
        <v>60580</v>
      </c>
      <c r="B14" s="432">
        <v>103000</v>
      </c>
      <c r="C14" s="431" t="s">
        <v>519</v>
      </c>
      <c r="D14" s="276">
        <v>72000</v>
      </c>
    </row>
    <row r="15" spans="1:4" s="30" customFormat="1" ht="27" customHeight="1">
      <c r="A15" s="271">
        <v>12451410</v>
      </c>
      <c r="B15" s="272">
        <f>B16</f>
        <v>0</v>
      </c>
      <c r="C15" s="558" t="s">
        <v>241</v>
      </c>
      <c r="D15" s="277">
        <f>D16</f>
        <v>0</v>
      </c>
    </row>
    <row r="16" spans="1:4" s="30" customFormat="1" ht="29.25" customHeight="1">
      <c r="A16" s="274">
        <v>12451410</v>
      </c>
      <c r="B16" s="275">
        <f>B17</f>
        <v>0</v>
      </c>
      <c r="C16" s="431" t="s">
        <v>520</v>
      </c>
      <c r="D16" s="276">
        <f>D17</f>
        <v>0</v>
      </c>
    </row>
    <row r="17" spans="1:4" s="30" customFormat="1" ht="31.5" customHeight="1">
      <c r="A17" s="274">
        <v>12451410</v>
      </c>
      <c r="B17" s="275">
        <v>0</v>
      </c>
      <c r="C17" s="431" t="s">
        <v>521</v>
      </c>
      <c r="D17" s="276">
        <v>0</v>
      </c>
    </row>
    <row r="18" spans="1:4" s="30" customFormat="1" ht="27" customHeight="1">
      <c r="A18" s="271">
        <v>23285</v>
      </c>
      <c r="B18" s="272">
        <f>B19+B26+B30+B32</f>
        <v>20184</v>
      </c>
      <c r="C18" s="558" t="s">
        <v>239</v>
      </c>
      <c r="D18" s="277">
        <f>D19+D26+D30+D32</f>
        <v>20587</v>
      </c>
    </row>
    <row r="19" spans="1:4" s="30" customFormat="1" ht="27" customHeight="1">
      <c r="A19" s="274">
        <v>2544</v>
      </c>
      <c r="B19" s="275">
        <f>SUM(B20:B25)</f>
        <v>2389</v>
      </c>
      <c r="C19" s="431" t="s">
        <v>518</v>
      </c>
      <c r="D19" s="276">
        <f>SUM(D20:D25)</f>
        <v>2389</v>
      </c>
    </row>
    <row r="20" spans="1:4" s="30" customFormat="1" ht="27" customHeight="1">
      <c r="A20" s="274">
        <v>2</v>
      </c>
      <c r="B20" s="432">
        <v>7</v>
      </c>
      <c r="C20" s="431" t="s">
        <v>522</v>
      </c>
      <c r="D20" s="276">
        <v>7</v>
      </c>
    </row>
    <row r="21" spans="1:4" s="30" customFormat="1" ht="27" customHeight="1">
      <c r="A21" s="274">
        <v>0</v>
      </c>
      <c r="B21" s="432">
        <v>5</v>
      </c>
      <c r="C21" s="431" t="s">
        <v>523</v>
      </c>
      <c r="D21" s="276">
        <v>5</v>
      </c>
    </row>
    <row r="22" spans="1:4" s="30" customFormat="1" ht="27" customHeight="1">
      <c r="A22" s="274">
        <v>2508</v>
      </c>
      <c r="B22" s="432">
        <v>2000</v>
      </c>
      <c r="C22" s="431" t="s">
        <v>524</v>
      </c>
      <c r="D22" s="276">
        <v>2000</v>
      </c>
    </row>
    <row r="23" spans="1:4" s="30" customFormat="1" ht="27" customHeight="1">
      <c r="A23" s="274">
        <v>34</v>
      </c>
      <c r="B23" s="432">
        <v>121</v>
      </c>
      <c r="C23" s="431" t="s">
        <v>525</v>
      </c>
      <c r="D23" s="276">
        <v>121</v>
      </c>
    </row>
    <row r="24" spans="1:4" s="30" customFormat="1" ht="26.25" customHeight="1">
      <c r="A24" s="274">
        <v>0</v>
      </c>
      <c r="B24" s="432">
        <v>8</v>
      </c>
      <c r="C24" s="431" t="s">
        <v>526</v>
      </c>
      <c r="D24" s="276">
        <v>8</v>
      </c>
    </row>
    <row r="25" spans="1:4" s="30" customFormat="1" ht="27" customHeight="1">
      <c r="A25" s="274">
        <v>0</v>
      </c>
      <c r="B25" s="432">
        <v>248</v>
      </c>
      <c r="C25" s="431" t="s">
        <v>527</v>
      </c>
      <c r="D25" s="276">
        <v>248</v>
      </c>
    </row>
    <row r="26" spans="1:4" s="30" customFormat="1" ht="27" customHeight="1">
      <c r="A26" s="274">
        <v>492</v>
      </c>
      <c r="B26" s="275">
        <f>SUM(B27:B29)</f>
        <v>83</v>
      </c>
      <c r="C26" s="431" t="s">
        <v>535</v>
      </c>
      <c r="D26" s="276">
        <f>SUM(D27:D29)</f>
        <v>486</v>
      </c>
    </row>
    <row r="27" spans="1:4" s="30" customFormat="1" ht="27.75" customHeight="1">
      <c r="A27" s="274">
        <v>487</v>
      </c>
      <c r="B27" s="432">
        <v>70</v>
      </c>
      <c r="C27" s="431" t="s">
        <v>532</v>
      </c>
      <c r="D27" s="276">
        <v>473</v>
      </c>
    </row>
    <row r="28" spans="1:4" s="30" customFormat="1" ht="27" customHeight="1">
      <c r="A28" s="274">
        <v>2</v>
      </c>
      <c r="B28" s="432">
        <v>5</v>
      </c>
      <c r="C28" s="431" t="s">
        <v>533</v>
      </c>
      <c r="D28" s="276">
        <v>5</v>
      </c>
    </row>
    <row r="29" spans="1:4" s="30" customFormat="1" ht="27" customHeight="1">
      <c r="A29" s="274">
        <v>4</v>
      </c>
      <c r="B29" s="432">
        <v>8</v>
      </c>
      <c r="C29" s="431" t="s">
        <v>534</v>
      </c>
      <c r="D29" s="276">
        <v>8</v>
      </c>
    </row>
    <row r="30" spans="1:4" s="30" customFormat="1" ht="32.25" customHeight="1">
      <c r="A30" s="274">
        <v>17365</v>
      </c>
      <c r="B30" s="275">
        <f>B31</f>
        <v>17447</v>
      </c>
      <c r="C30" s="431" t="s">
        <v>654</v>
      </c>
      <c r="D30" s="276">
        <f>D31</f>
        <v>17447</v>
      </c>
    </row>
    <row r="31" spans="1:4" s="30" customFormat="1" ht="25.5" customHeight="1">
      <c r="A31" s="274">
        <v>17365</v>
      </c>
      <c r="B31" s="432">
        <v>17447</v>
      </c>
      <c r="C31" s="431" t="s">
        <v>521</v>
      </c>
      <c r="D31" s="276">
        <v>17447</v>
      </c>
    </row>
    <row r="32" spans="1:4" s="30" customFormat="1" ht="30" customHeight="1">
      <c r="A32" s="274">
        <v>2885</v>
      </c>
      <c r="B32" s="275">
        <f>B33</f>
        <v>265</v>
      </c>
      <c r="C32" s="431" t="s">
        <v>536</v>
      </c>
      <c r="D32" s="276">
        <f>D33</f>
        <v>265</v>
      </c>
    </row>
    <row r="33" spans="1:4" s="30" customFormat="1" ht="22.15" customHeight="1" thickBot="1">
      <c r="A33" s="278">
        <v>2885</v>
      </c>
      <c r="B33" s="539">
        <v>265</v>
      </c>
      <c r="C33" s="436" t="s">
        <v>528</v>
      </c>
      <c r="D33" s="279">
        <v>265</v>
      </c>
    </row>
    <row r="34" spans="1:4" s="30" customFormat="1" ht="27" customHeight="1">
      <c r="A34" s="271">
        <v>5400999</v>
      </c>
      <c r="B34" s="272">
        <f>B35</f>
        <v>0</v>
      </c>
      <c r="C34" s="558" t="s">
        <v>242</v>
      </c>
      <c r="D34" s="277">
        <f>D35</f>
        <v>0</v>
      </c>
    </row>
    <row r="35" spans="1:4" s="30" customFormat="1" ht="27" customHeight="1">
      <c r="A35" s="274">
        <v>5400999</v>
      </c>
      <c r="B35" s="275">
        <f>B36</f>
        <v>0</v>
      </c>
      <c r="C35" s="431" t="s">
        <v>520</v>
      </c>
      <c r="D35" s="276">
        <f>D36</f>
        <v>0</v>
      </c>
    </row>
    <row r="36" spans="1:4" s="30" customFormat="1" ht="27" customHeight="1">
      <c r="A36" s="274">
        <v>5400999</v>
      </c>
      <c r="B36" s="275">
        <v>0</v>
      </c>
      <c r="C36" s="431" t="s">
        <v>521</v>
      </c>
      <c r="D36" s="276">
        <v>0</v>
      </c>
    </row>
    <row r="37" spans="1:4" s="30" customFormat="1" ht="27" customHeight="1">
      <c r="A37" s="289">
        <v>38280411</v>
      </c>
      <c r="B37" s="272">
        <f>B38+B47+B44</f>
        <v>638177</v>
      </c>
      <c r="C37" s="558" t="s">
        <v>131</v>
      </c>
      <c r="D37" s="277">
        <f>D38+D47+D44</f>
        <v>862195</v>
      </c>
    </row>
    <row r="38" spans="1:4" s="30" customFormat="1" ht="27" customHeight="1">
      <c r="A38" s="290">
        <v>545639</v>
      </c>
      <c r="B38" s="275">
        <f>B39+B42</f>
        <v>638177</v>
      </c>
      <c r="C38" s="431" t="s">
        <v>529</v>
      </c>
      <c r="D38" s="276">
        <f>D39+D42</f>
        <v>862195</v>
      </c>
    </row>
    <row r="39" spans="1:4" s="30" customFormat="1" ht="27" customHeight="1">
      <c r="A39" s="290">
        <v>543019</v>
      </c>
      <c r="B39" s="275">
        <f>SUM(B40:B41)</f>
        <v>590272</v>
      </c>
      <c r="C39" s="431" t="s">
        <v>519</v>
      </c>
      <c r="D39" s="276">
        <f>SUM(D40:D41)</f>
        <v>825324</v>
      </c>
    </row>
    <row r="40" spans="1:4" s="30" customFormat="1" ht="27" customHeight="1">
      <c r="A40" s="290">
        <v>542871</v>
      </c>
      <c r="B40" s="432">
        <v>590192</v>
      </c>
      <c r="C40" s="431" t="s">
        <v>411</v>
      </c>
      <c r="D40" s="276">
        <v>825244</v>
      </c>
    </row>
    <row r="41" spans="1:4" s="30" customFormat="1" ht="27" customHeight="1">
      <c r="A41" s="290">
        <v>148</v>
      </c>
      <c r="B41" s="432">
        <v>80</v>
      </c>
      <c r="C41" s="431" t="s">
        <v>412</v>
      </c>
      <c r="D41" s="276">
        <v>80</v>
      </c>
    </row>
    <row r="42" spans="1:4" s="30" customFormat="1" ht="27" customHeight="1">
      <c r="A42" s="290">
        <v>2620</v>
      </c>
      <c r="B42" s="275">
        <f>B43</f>
        <v>47905</v>
      </c>
      <c r="C42" s="431" t="s">
        <v>527</v>
      </c>
      <c r="D42" s="276">
        <f>D43</f>
        <v>36871</v>
      </c>
    </row>
    <row r="43" spans="1:4" s="30" customFormat="1" ht="27" customHeight="1">
      <c r="A43" s="290">
        <v>2620</v>
      </c>
      <c r="B43" s="432">
        <v>47905</v>
      </c>
      <c r="C43" s="431" t="s">
        <v>411</v>
      </c>
      <c r="D43" s="276">
        <v>36871</v>
      </c>
    </row>
    <row r="44" spans="1:4" s="30" customFormat="1" ht="27" customHeight="1">
      <c r="A44" s="290">
        <v>31946</v>
      </c>
      <c r="B44" s="275">
        <f>B45</f>
        <v>0</v>
      </c>
      <c r="C44" s="431" t="s">
        <v>530</v>
      </c>
      <c r="D44" s="276">
        <f>D45</f>
        <v>0</v>
      </c>
    </row>
    <row r="45" spans="1:4" s="30" customFormat="1" ht="27" customHeight="1">
      <c r="A45" s="290">
        <v>31946</v>
      </c>
      <c r="B45" s="275">
        <v>0</v>
      </c>
      <c r="C45" s="431" t="s">
        <v>531</v>
      </c>
      <c r="D45" s="276">
        <v>0</v>
      </c>
    </row>
    <row r="46" spans="1:4" s="30" customFormat="1" ht="27" customHeight="1">
      <c r="A46" s="290">
        <v>31946</v>
      </c>
      <c r="B46" s="275">
        <v>0</v>
      </c>
      <c r="C46" s="431" t="s">
        <v>411</v>
      </c>
      <c r="D46" s="276">
        <v>0</v>
      </c>
    </row>
    <row r="47" spans="1:4" s="30" customFormat="1" ht="27" customHeight="1">
      <c r="A47" s="290">
        <v>37702827</v>
      </c>
      <c r="B47" s="275">
        <f>B48</f>
        <v>0</v>
      </c>
      <c r="C47" s="431" t="s">
        <v>520</v>
      </c>
      <c r="D47" s="276">
        <f>D48</f>
        <v>0</v>
      </c>
    </row>
    <row r="48" spans="1:4" s="30" customFormat="1" ht="27" customHeight="1">
      <c r="A48" s="290">
        <v>37702827</v>
      </c>
      <c r="B48" s="275">
        <v>0</v>
      </c>
      <c r="C48" s="431" t="s">
        <v>521</v>
      </c>
      <c r="D48" s="276">
        <v>0</v>
      </c>
    </row>
    <row r="49" spans="1:4" s="30" customFormat="1" ht="27" customHeight="1">
      <c r="A49" s="290">
        <v>37702827</v>
      </c>
      <c r="B49" s="275">
        <v>0</v>
      </c>
      <c r="C49" s="431" t="s">
        <v>411</v>
      </c>
      <c r="D49" s="276">
        <v>0</v>
      </c>
    </row>
    <row r="50" spans="1:4" s="30" customFormat="1" ht="10.9" customHeight="1">
      <c r="A50" s="274"/>
      <c r="B50" s="275"/>
      <c r="C50" s="431"/>
      <c r="D50" s="276"/>
    </row>
    <row r="51" spans="1:4" s="30" customFormat="1" ht="27" customHeight="1">
      <c r="A51" s="271">
        <v>712</v>
      </c>
      <c r="B51" s="272">
        <f>B52</f>
        <v>1033</v>
      </c>
      <c r="C51" s="557" t="s">
        <v>403</v>
      </c>
      <c r="D51" s="273">
        <f>D52</f>
        <v>2384</v>
      </c>
    </row>
    <row r="52" spans="1:4" s="30" customFormat="1" ht="27" customHeight="1">
      <c r="A52" s="271">
        <v>712</v>
      </c>
      <c r="B52" s="272">
        <f>B53+B55</f>
        <v>1033</v>
      </c>
      <c r="C52" s="558" t="s">
        <v>131</v>
      </c>
      <c r="D52" s="277">
        <f>D53+D55</f>
        <v>2384</v>
      </c>
    </row>
    <row r="53" spans="1:4" s="30" customFormat="1" ht="27" customHeight="1">
      <c r="A53" s="274">
        <v>712</v>
      </c>
      <c r="B53" s="275">
        <f>SUM(B54)</f>
        <v>1033</v>
      </c>
      <c r="C53" s="431" t="s">
        <v>529</v>
      </c>
      <c r="D53" s="276">
        <f>SUM(D54)</f>
        <v>2289</v>
      </c>
    </row>
    <row r="54" spans="1:4" s="30" customFormat="1" ht="32.25" customHeight="1">
      <c r="A54" s="274">
        <v>712</v>
      </c>
      <c r="B54" s="432">
        <v>1033</v>
      </c>
      <c r="C54" s="431" t="s">
        <v>519</v>
      </c>
      <c r="D54" s="276">
        <v>2289</v>
      </c>
    </row>
    <row r="55" spans="1:4" s="30" customFormat="1" ht="29.25" customHeight="1">
      <c r="A55" s="274">
        <v>0</v>
      </c>
      <c r="B55" s="275">
        <f>B56</f>
        <v>0</v>
      </c>
      <c r="C55" s="431" t="s">
        <v>776</v>
      </c>
      <c r="D55" s="276">
        <f>SUM(D56)</f>
        <v>95</v>
      </c>
    </row>
    <row r="56" spans="1:4" s="30" customFormat="1" ht="36" customHeight="1">
      <c r="A56" s="274">
        <v>0</v>
      </c>
      <c r="B56" s="432">
        <v>0</v>
      </c>
      <c r="C56" s="431" t="s">
        <v>777</v>
      </c>
      <c r="D56" s="276">
        <v>95</v>
      </c>
    </row>
    <row r="57" spans="1:4" s="30" customFormat="1" ht="34.9" customHeight="1" thickBot="1">
      <c r="A57" s="278"/>
      <c r="B57" s="539"/>
      <c r="C57" s="436"/>
      <c r="D57" s="279"/>
    </row>
  </sheetData>
  <mergeCells count="4">
    <mergeCell ref="A4:D4"/>
    <mergeCell ref="A3:D3"/>
    <mergeCell ref="A2:D2"/>
    <mergeCell ref="A1:D1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25" orientation="portrait" useFirstPageNumber="1" r:id="rId1"/>
  <headerFooter alignWithMargins="0">
    <oddFooter>&amp;C&amp;"Times New Roman,標準"&amp;P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:K46"/>
  <sheetViews>
    <sheetView topLeftCell="A19" zoomScaleSheetLayoutView="100" workbookViewId="0">
      <selection activeCell="E24" sqref="E24:E26"/>
    </sheetView>
  </sheetViews>
  <sheetFormatPr defaultColWidth="9" defaultRowHeight="15.75"/>
  <cols>
    <col min="1" max="1" width="29" style="17" customWidth="1"/>
    <col min="2" max="2" width="61.25" style="17" customWidth="1"/>
    <col min="3" max="4" width="9" style="17"/>
    <col min="5" max="5" width="10.5" style="17" bestFit="1" customWidth="1"/>
    <col min="6" max="16384" width="9" style="17"/>
  </cols>
  <sheetData>
    <row r="1" spans="1:11" ht="21" customHeight="1">
      <c r="A1" s="827" t="s">
        <v>399</v>
      </c>
      <c r="B1" s="828"/>
      <c r="C1" s="16"/>
      <c r="D1" s="16"/>
      <c r="E1" s="16"/>
      <c r="F1" s="16"/>
      <c r="G1" s="16"/>
      <c r="H1" s="16"/>
    </row>
    <row r="2" spans="1:11" ht="21">
      <c r="A2" s="827" t="s">
        <v>335</v>
      </c>
      <c r="B2" s="828"/>
      <c r="C2" s="16"/>
      <c r="D2" s="16"/>
      <c r="E2" s="16"/>
      <c r="F2" s="16"/>
      <c r="G2" s="16"/>
      <c r="H2" s="16"/>
    </row>
    <row r="3" spans="1:11" ht="24.75" customHeight="1">
      <c r="A3" s="842" t="s">
        <v>78</v>
      </c>
      <c r="B3" s="891"/>
      <c r="C3" s="18"/>
      <c r="D3" s="18"/>
      <c r="E3" s="18"/>
      <c r="F3" s="18"/>
      <c r="G3" s="18"/>
      <c r="H3" s="18"/>
    </row>
    <row r="4" spans="1:11" ht="24.75" customHeight="1" thickBot="1">
      <c r="A4" s="890" t="s">
        <v>680</v>
      </c>
      <c r="B4" s="890"/>
      <c r="C4" s="19"/>
      <c r="D4" s="19"/>
      <c r="E4" s="19"/>
      <c r="F4" s="19"/>
      <c r="G4" s="19"/>
      <c r="H4" s="19"/>
    </row>
    <row r="5" spans="1:11" s="21" customFormat="1" ht="30" customHeight="1">
      <c r="A5" s="23" t="s">
        <v>79</v>
      </c>
      <c r="B5" s="24" t="s">
        <v>80</v>
      </c>
      <c r="C5" s="20"/>
      <c r="D5" s="20"/>
      <c r="E5" s="20"/>
      <c r="F5" s="20"/>
      <c r="G5" s="20"/>
      <c r="H5" s="20"/>
    </row>
    <row r="6" spans="1:11" s="22" customFormat="1" ht="8.25" customHeight="1">
      <c r="A6" s="350"/>
      <c r="B6" s="351"/>
      <c r="C6" s="63"/>
      <c r="D6" s="63"/>
      <c r="E6" s="63"/>
      <c r="F6" s="63"/>
      <c r="G6" s="63"/>
      <c r="H6" s="63"/>
    </row>
    <row r="7" spans="1:11" s="22" customFormat="1" ht="39" customHeight="1">
      <c r="A7" s="48" t="s">
        <v>81</v>
      </c>
      <c r="B7" s="538" t="s">
        <v>1001</v>
      </c>
    </row>
    <row r="8" spans="1:11" s="22" customFormat="1" ht="30" customHeight="1">
      <c r="A8" s="49" t="s">
        <v>243</v>
      </c>
      <c r="B8" s="64"/>
    </row>
    <row r="9" spans="1:11" s="22" customFormat="1" ht="30" customHeight="1">
      <c r="A9" s="49" t="s">
        <v>568</v>
      </c>
      <c r="B9" s="65"/>
    </row>
    <row r="10" spans="1:11" s="22" customFormat="1" ht="30" customHeight="1">
      <c r="A10" s="291" t="s">
        <v>571</v>
      </c>
      <c r="B10" s="65"/>
      <c r="K10" s="176"/>
    </row>
    <row r="11" spans="1:11" s="22" customFormat="1" ht="34.15" customHeight="1">
      <c r="A11" s="291" t="s">
        <v>575</v>
      </c>
      <c r="B11" s="31" t="s">
        <v>1002</v>
      </c>
    </row>
    <row r="12" spans="1:11" s="22" customFormat="1" ht="30" customHeight="1">
      <c r="A12" s="49" t="s">
        <v>569</v>
      </c>
      <c r="B12" s="31"/>
    </row>
    <row r="13" spans="1:11" s="22" customFormat="1" ht="30" customHeight="1">
      <c r="A13" s="291" t="s">
        <v>572</v>
      </c>
      <c r="B13" s="31"/>
    </row>
    <row r="14" spans="1:11" s="33" customFormat="1" ht="30" customHeight="1">
      <c r="A14" s="291" t="s">
        <v>576</v>
      </c>
      <c r="B14" s="32" t="s">
        <v>415</v>
      </c>
    </row>
    <row r="15" spans="1:11" s="22" customFormat="1" ht="30" customHeight="1">
      <c r="A15" s="66" t="s">
        <v>599</v>
      </c>
      <c r="B15" s="32" t="s">
        <v>764</v>
      </c>
    </row>
    <row r="16" spans="1:11" s="30" customFormat="1" ht="30" customHeight="1">
      <c r="A16" s="66" t="s">
        <v>14</v>
      </c>
      <c r="B16" s="32" t="s">
        <v>765</v>
      </c>
    </row>
    <row r="17" spans="1:2" s="30" customFormat="1" ht="30" customHeight="1">
      <c r="A17" s="66" t="s">
        <v>15</v>
      </c>
      <c r="B17" s="32" t="s">
        <v>558</v>
      </c>
    </row>
    <row r="18" spans="1:2" s="30" customFormat="1" ht="30" customHeight="1">
      <c r="A18" s="66" t="s">
        <v>574</v>
      </c>
      <c r="B18" s="32" t="s">
        <v>416</v>
      </c>
    </row>
    <row r="19" spans="1:2" s="30" customFormat="1" ht="30" customHeight="1">
      <c r="A19" s="66" t="s">
        <v>578</v>
      </c>
      <c r="B19" s="32" t="s">
        <v>839</v>
      </c>
    </row>
    <row r="20" spans="1:2" s="30" customFormat="1" ht="29.25" customHeight="1">
      <c r="A20" s="66" t="s">
        <v>573</v>
      </c>
      <c r="B20" s="65"/>
    </row>
    <row r="21" spans="1:2" s="30" customFormat="1" ht="27" customHeight="1">
      <c r="A21" s="66" t="s">
        <v>579</v>
      </c>
      <c r="B21" s="31" t="s">
        <v>840</v>
      </c>
    </row>
    <row r="22" spans="1:2" s="30" customFormat="1" ht="30" customHeight="1">
      <c r="A22" s="66" t="s">
        <v>580</v>
      </c>
      <c r="B22" s="32" t="s">
        <v>841</v>
      </c>
    </row>
    <row r="23" spans="1:2" s="30" customFormat="1" ht="34.5" customHeight="1">
      <c r="A23" s="66" t="s">
        <v>581</v>
      </c>
      <c r="B23" s="32" t="s">
        <v>842</v>
      </c>
    </row>
    <row r="24" spans="1:2" s="30" customFormat="1" ht="27.75" customHeight="1">
      <c r="A24" s="66" t="s">
        <v>655</v>
      </c>
      <c r="B24" s="31"/>
    </row>
    <row r="25" spans="1:2" s="33" customFormat="1" ht="54" customHeight="1">
      <c r="A25" s="291" t="s">
        <v>656</v>
      </c>
      <c r="B25" s="32" t="s">
        <v>843</v>
      </c>
    </row>
    <row r="26" spans="1:2" s="30" customFormat="1" ht="23.45" customHeight="1">
      <c r="A26" s="66" t="s">
        <v>413</v>
      </c>
      <c r="B26" s="65"/>
    </row>
    <row r="27" spans="1:2" s="30" customFormat="1" ht="27" customHeight="1" thickBot="1">
      <c r="A27" s="353" t="s">
        <v>414</v>
      </c>
      <c r="B27" s="145" t="s">
        <v>844</v>
      </c>
    </row>
    <row r="28" spans="1:2" s="30" customFormat="1" ht="30" customHeight="1">
      <c r="A28" s="68" t="s">
        <v>570</v>
      </c>
      <c r="B28" s="65"/>
    </row>
    <row r="29" spans="1:2" s="30" customFormat="1" ht="30" customHeight="1">
      <c r="A29" s="291" t="s">
        <v>572</v>
      </c>
      <c r="B29" s="65"/>
    </row>
    <row r="30" spans="1:2" s="33" customFormat="1" ht="30" customHeight="1">
      <c r="A30" s="291" t="s">
        <v>577</v>
      </c>
      <c r="B30" s="31" t="s">
        <v>723</v>
      </c>
    </row>
    <row r="31" spans="1:2" s="30" customFormat="1" ht="99">
      <c r="A31" s="66" t="s">
        <v>578</v>
      </c>
      <c r="B31" s="62" t="s">
        <v>804</v>
      </c>
    </row>
    <row r="32" spans="1:2" s="30" customFormat="1" ht="19.149999999999999" customHeight="1">
      <c r="A32" s="67"/>
      <c r="B32" s="65"/>
    </row>
    <row r="33" spans="1:2" s="22" customFormat="1" ht="30" customHeight="1">
      <c r="A33" s="49" t="s">
        <v>244</v>
      </c>
      <c r="B33" s="64"/>
    </row>
    <row r="34" spans="1:2" s="30" customFormat="1" ht="30" customHeight="1">
      <c r="A34" s="68" t="s">
        <v>570</v>
      </c>
      <c r="B34" s="65"/>
    </row>
    <row r="35" spans="1:2" s="30" customFormat="1" ht="30" customHeight="1">
      <c r="A35" s="291" t="s">
        <v>572</v>
      </c>
      <c r="B35" s="65"/>
    </row>
    <row r="36" spans="1:2" s="33" customFormat="1" ht="30" customHeight="1">
      <c r="A36" s="291" t="s">
        <v>575</v>
      </c>
      <c r="B36" s="31" t="s">
        <v>803</v>
      </c>
    </row>
    <row r="37" spans="1:2" s="33" customFormat="1" ht="30" customHeight="1">
      <c r="A37" s="291" t="s">
        <v>778</v>
      </c>
      <c r="B37" s="578"/>
    </row>
    <row r="38" spans="1:2" s="33" customFormat="1" ht="32.450000000000003" customHeight="1">
      <c r="A38" s="291" t="s">
        <v>779</v>
      </c>
      <c r="B38" s="31" t="s">
        <v>780</v>
      </c>
    </row>
    <row r="39" spans="1:2" s="33" customFormat="1" ht="30" customHeight="1">
      <c r="A39" s="12"/>
      <c r="B39" s="31"/>
    </row>
    <row r="40" spans="1:2" s="33" customFormat="1" ht="30" customHeight="1">
      <c r="A40" s="12"/>
      <c r="B40" s="31"/>
    </row>
    <row r="41" spans="1:2" s="33" customFormat="1" ht="30" customHeight="1">
      <c r="A41" s="12"/>
      <c r="B41" s="31"/>
    </row>
    <row r="42" spans="1:2" s="33" customFormat="1" ht="30" customHeight="1">
      <c r="A42" s="12"/>
      <c r="B42" s="31"/>
    </row>
    <row r="43" spans="1:2" s="33" customFormat="1" ht="30" customHeight="1">
      <c r="A43" s="12"/>
      <c r="B43" s="31"/>
    </row>
    <row r="44" spans="1:2" s="33" customFormat="1" ht="35.450000000000003" customHeight="1">
      <c r="A44" s="12"/>
      <c r="B44" s="31"/>
    </row>
    <row r="45" spans="1:2" s="33" customFormat="1" ht="23.45" customHeight="1">
      <c r="A45" s="12"/>
      <c r="B45" s="31"/>
    </row>
    <row r="46" spans="1:2" ht="27" customHeight="1" thickBot="1">
      <c r="A46" s="153"/>
      <c r="B46" s="352"/>
    </row>
  </sheetData>
  <mergeCells count="4">
    <mergeCell ref="A1:B1"/>
    <mergeCell ref="A2:B2"/>
    <mergeCell ref="A3:B3"/>
    <mergeCell ref="A4:B4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27" orientation="portrait" useFirstPageNumber="1" r:id="rId1"/>
  <headerFooter alignWithMargins="0">
    <oddFooter>&amp;C&amp;"Times New Roman,標準"&amp;P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dimension ref="A1:D72"/>
  <sheetViews>
    <sheetView topLeftCell="A43" workbookViewId="0">
      <selection activeCell="D32" sqref="D32"/>
    </sheetView>
  </sheetViews>
  <sheetFormatPr defaultColWidth="9" defaultRowHeight="15.75"/>
  <cols>
    <col min="1" max="2" width="19.625" style="2" customWidth="1"/>
    <col min="3" max="3" width="31.375" style="2" customWidth="1"/>
    <col min="4" max="4" width="19.5" style="2" customWidth="1"/>
    <col min="5" max="16384" width="9" style="2"/>
  </cols>
  <sheetData>
    <row r="1" spans="1:4" s="6" customFormat="1" ht="21">
      <c r="A1" s="827" t="s">
        <v>399</v>
      </c>
      <c r="B1" s="828"/>
      <c r="C1" s="828"/>
      <c r="D1" s="828"/>
    </row>
    <row r="2" spans="1:4" s="6" customFormat="1" ht="21">
      <c r="A2" s="827" t="s">
        <v>236</v>
      </c>
      <c r="B2" s="828"/>
      <c r="C2" s="828"/>
      <c r="D2" s="828"/>
    </row>
    <row r="3" spans="1:4" s="6" customFormat="1" ht="24.95" customHeight="1">
      <c r="A3" s="829" t="s">
        <v>154</v>
      </c>
      <c r="B3" s="829"/>
      <c r="C3" s="829"/>
      <c r="D3" s="829"/>
    </row>
    <row r="4" spans="1:4" s="6" customFormat="1" ht="24.95" customHeight="1" thickBot="1">
      <c r="A4" s="831" t="s">
        <v>679</v>
      </c>
      <c r="B4" s="832"/>
      <c r="C4" s="832"/>
      <c r="D4" s="832"/>
    </row>
    <row r="5" spans="1:4" s="82" customFormat="1" ht="30" customHeight="1">
      <c r="A5" s="137" t="s">
        <v>114</v>
      </c>
      <c r="B5" s="77" t="s">
        <v>115</v>
      </c>
      <c r="C5" s="77" t="s">
        <v>116</v>
      </c>
      <c r="D5" s="138" t="s">
        <v>68</v>
      </c>
    </row>
    <row r="6" spans="1:4" s="82" customFormat="1" ht="8.25" customHeight="1">
      <c r="A6" s="102"/>
      <c r="B6" s="103"/>
      <c r="C6" s="103"/>
      <c r="D6" s="104"/>
    </row>
    <row r="7" spans="1:4" s="14" customFormat="1" ht="27.6" customHeight="1">
      <c r="A7" s="280">
        <v>364615469</v>
      </c>
      <c r="B7" s="112">
        <f>B8+B25+B36+B44</f>
        <v>365937760</v>
      </c>
      <c r="C7" s="427" t="s">
        <v>155</v>
      </c>
      <c r="D7" s="281">
        <f>D8+D25+D36+D44</f>
        <v>379995310</v>
      </c>
    </row>
    <row r="8" spans="1:4" s="14" customFormat="1" ht="30" customHeight="1">
      <c r="A8" s="280">
        <v>332706424</v>
      </c>
      <c r="B8" s="112">
        <f>B9+B14+B19</f>
        <v>334946506</v>
      </c>
      <c r="C8" s="428" t="s">
        <v>394</v>
      </c>
      <c r="D8" s="281">
        <f>D9+D14+D19</f>
        <v>348687337</v>
      </c>
    </row>
    <row r="9" spans="1:4" s="284" customFormat="1" ht="31.5" customHeight="1">
      <c r="A9" s="280">
        <v>248791999</v>
      </c>
      <c r="B9" s="39">
        <f>B10</f>
        <v>308919161</v>
      </c>
      <c r="C9" s="428" t="s">
        <v>132</v>
      </c>
      <c r="D9" s="282">
        <f>D10</f>
        <v>318644426</v>
      </c>
    </row>
    <row r="10" spans="1:4" s="14" customFormat="1" ht="32.25" customHeight="1">
      <c r="A10" s="285">
        <v>248791999</v>
      </c>
      <c r="B10" s="44">
        <f>B11</f>
        <v>308919161</v>
      </c>
      <c r="C10" s="429" t="s">
        <v>539</v>
      </c>
      <c r="D10" s="287">
        <f>D11</f>
        <v>318644426</v>
      </c>
    </row>
    <row r="11" spans="1:4" s="14" customFormat="1" ht="32.25" customHeight="1">
      <c r="A11" s="285">
        <v>248791999</v>
      </c>
      <c r="B11" s="44">
        <f>SUM(B12:B13)</f>
        <v>308919161</v>
      </c>
      <c r="C11" s="429" t="s">
        <v>540</v>
      </c>
      <c r="D11" s="287">
        <f>SUM(D12:D13)</f>
        <v>318644426</v>
      </c>
    </row>
    <row r="12" spans="1:4" s="14" customFormat="1" ht="27.75" customHeight="1">
      <c r="A12" s="285">
        <v>241773151</v>
      </c>
      <c r="B12" s="44">
        <v>300832661</v>
      </c>
      <c r="C12" s="429" t="s">
        <v>343</v>
      </c>
      <c r="D12" s="287">
        <v>310734869</v>
      </c>
    </row>
    <row r="13" spans="1:4" s="14" customFormat="1" ht="30" customHeight="1">
      <c r="A13" s="285">
        <v>7018848</v>
      </c>
      <c r="B13" s="44">
        <v>8086500</v>
      </c>
      <c r="C13" s="429" t="s">
        <v>344</v>
      </c>
      <c r="D13" s="287">
        <v>7909557</v>
      </c>
    </row>
    <row r="14" spans="1:4" s="14" customFormat="1" ht="30" customHeight="1">
      <c r="A14" s="280">
        <v>83540026</v>
      </c>
      <c r="B14" s="39">
        <f>B15</f>
        <v>25654807</v>
      </c>
      <c r="C14" s="428" t="s">
        <v>152</v>
      </c>
      <c r="D14" s="282">
        <f>D15</f>
        <v>29717828</v>
      </c>
    </row>
    <row r="15" spans="1:4" s="14" customFormat="1" ht="30" customHeight="1">
      <c r="A15" s="285">
        <v>83540026</v>
      </c>
      <c r="B15" s="44">
        <f>B16</f>
        <v>25654807</v>
      </c>
      <c r="C15" s="429" t="s">
        <v>539</v>
      </c>
      <c r="D15" s="287">
        <f>D16</f>
        <v>29717828</v>
      </c>
    </row>
    <row r="16" spans="1:4" s="14" customFormat="1" ht="30" customHeight="1">
      <c r="A16" s="285">
        <v>83540026</v>
      </c>
      <c r="B16" s="44">
        <f>SUM(B17:B18)</f>
        <v>25654807</v>
      </c>
      <c r="C16" s="429" t="s">
        <v>541</v>
      </c>
      <c r="D16" s="287">
        <f>SUM(D17:D18)</f>
        <v>29717828</v>
      </c>
    </row>
    <row r="17" spans="1:4" s="14" customFormat="1" ht="33.75" customHeight="1">
      <c r="A17" s="285">
        <v>83266742</v>
      </c>
      <c r="B17" s="44">
        <v>25654807</v>
      </c>
      <c r="C17" s="429" t="s">
        <v>343</v>
      </c>
      <c r="D17" s="287">
        <v>29717828</v>
      </c>
    </row>
    <row r="18" spans="1:4" s="14" customFormat="1" ht="30" customHeight="1">
      <c r="A18" s="285">
        <v>273283</v>
      </c>
      <c r="B18" s="44" t="s">
        <v>204</v>
      </c>
      <c r="C18" s="429" t="s">
        <v>344</v>
      </c>
      <c r="D18" s="276">
        <v>0</v>
      </c>
    </row>
    <row r="19" spans="1:4" s="14" customFormat="1" ht="27" customHeight="1">
      <c r="A19" s="289">
        <v>374399</v>
      </c>
      <c r="B19" s="39">
        <f>B20</f>
        <v>372538</v>
      </c>
      <c r="C19" s="428" t="s">
        <v>153</v>
      </c>
      <c r="D19" s="282">
        <f>D20</f>
        <v>325083</v>
      </c>
    </row>
    <row r="20" spans="1:4" s="14" customFormat="1" ht="32.25" customHeight="1">
      <c r="A20" s="290">
        <v>374399</v>
      </c>
      <c r="B20" s="44">
        <f>B21</f>
        <v>372538</v>
      </c>
      <c r="C20" s="429" t="s">
        <v>539</v>
      </c>
      <c r="D20" s="287">
        <f>D21</f>
        <v>325083</v>
      </c>
    </row>
    <row r="21" spans="1:4" s="14" customFormat="1" ht="30" customHeight="1">
      <c r="A21" s="290">
        <v>374399</v>
      </c>
      <c r="B21" s="44">
        <f>SUM(B22:B23)</f>
        <v>372538</v>
      </c>
      <c r="C21" s="429" t="s">
        <v>542</v>
      </c>
      <c r="D21" s="287">
        <f>SUM(D22:D23)</f>
        <v>325083</v>
      </c>
    </row>
    <row r="22" spans="1:4" s="14" customFormat="1" ht="30" customHeight="1">
      <c r="A22" s="285">
        <v>362299</v>
      </c>
      <c r="B22" s="44">
        <v>358010</v>
      </c>
      <c r="C22" s="429" t="s">
        <v>343</v>
      </c>
      <c r="D22" s="287">
        <v>312828</v>
      </c>
    </row>
    <row r="23" spans="1:4" s="14" customFormat="1" ht="31.5" customHeight="1">
      <c r="A23" s="285">
        <v>12100</v>
      </c>
      <c r="B23" s="44">
        <v>14528</v>
      </c>
      <c r="C23" s="429" t="s">
        <v>344</v>
      </c>
      <c r="D23" s="287">
        <v>12255</v>
      </c>
    </row>
    <row r="24" spans="1:4" s="14" customFormat="1" ht="20.25" customHeight="1">
      <c r="A24" s="291"/>
      <c r="B24" s="44"/>
      <c r="C24" s="429"/>
      <c r="D24" s="287"/>
    </row>
    <row r="25" spans="1:4" s="14" customFormat="1" ht="30" customHeight="1">
      <c r="A25" s="280">
        <v>23141575</v>
      </c>
      <c r="B25" s="112">
        <f>B26+B29+B32</f>
        <v>22075467</v>
      </c>
      <c r="C25" s="428" t="s">
        <v>395</v>
      </c>
      <c r="D25" s="281">
        <f>D26+D29+D32</f>
        <v>22574771</v>
      </c>
    </row>
    <row r="26" spans="1:4" s="284" customFormat="1" ht="32.25" customHeight="1">
      <c r="A26" s="280">
        <v>14928617</v>
      </c>
      <c r="B26" s="39">
        <f>B27</f>
        <v>16523733</v>
      </c>
      <c r="C26" s="428" t="s">
        <v>132</v>
      </c>
      <c r="D26" s="282">
        <f>D27</f>
        <v>17019396</v>
      </c>
    </row>
    <row r="27" spans="1:4" s="14" customFormat="1" ht="32.25" customHeight="1">
      <c r="A27" s="285">
        <v>14928617</v>
      </c>
      <c r="B27" s="44">
        <f>B28</f>
        <v>16523733</v>
      </c>
      <c r="C27" s="429" t="s">
        <v>539</v>
      </c>
      <c r="D27" s="287">
        <f>D28</f>
        <v>17019396</v>
      </c>
    </row>
    <row r="28" spans="1:4" s="14" customFormat="1" ht="24" customHeight="1" thickBot="1">
      <c r="A28" s="481">
        <v>14928617</v>
      </c>
      <c r="B28" s="144">
        <v>16523733</v>
      </c>
      <c r="C28" s="482" t="s">
        <v>540</v>
      </c>
      <c r="D28" s="483">
        <v>17019396</v>
      </c>
    </row>
    <row r="29" spans="1:4" s="14" customFormat="1" ht="30" customHeight="1">
      <c r="A29" s="280">
        <v>8183508</v>
      </c>
      <c r="B29" s="39">
        <f>B30</f>
        <v>5525082</v>
      </c>
      <c r="C29" s="428" t="s">
        <v>152</v>
      </c>
      <c r="D29" s="282">
        <f>D30</f>
        <v>5527262</v>
      </c>
    </row>
    <row r="30" spans="1:4" s="14" customFormat="1" ht="32.25" customHeight="1">
      <c r="A30" s="285">
        <v>8183508</v>
      </c>
      <c r="B30" s="44">
        <f>B31</f>
        <v>5525082</v>
      </c>
      <c r="C30" s="429" t="s">
        <v>539</v>
      </c>
      <c r="D30" s="287">
        <f>D31</f>
        <v>5527262</v>
      </c>
    </row>
    <row r="31" spans="1:4" s="14" customFormat="1" ht="30" customHeight="1">
      <c r="A31" s="285">
        <v>8183508</v>
      </c>
      <c r="B31" s="44">
        <v>5525082</v>
      </c>
      <c r="C31" s="429" t="s">
        <v>541</v>
      </c>
      <c r="D31" s="287">
        <v>5527262</v>
      </c>
    </row>
    <row r="32" spans="1:4" s="14" customFormat="1" ht="30" customHeight="1">
      <c r="A32" s="289">
        <v>29450</v>
      </c>
      <c r="B32" s="39">
        <f>B33</f>
        <v>26652</v>
      </c>
      <c r="C32" s="428" t="s">
        <v>153</v>
      </c>
      <c r="D32" s="282">
        <f>D33</f>
        <v>28113</v>
      </c>
    </row>
    <row r="33" spans="1:4" s="14" customFormat="1" ht="32.25" customHeight="1">
      <c r="A33" s="290">
        <v>29450</v>
      </c>
      <c r="B33" s="44">
        <f>B34</f>
        <v>26652</v>
      </c>
      <c r="C33" s="429" t="s">
        <v>539</v>
      </c>
      <c r="D33" s="287">
        <f>D34</f>
        <v>28113</v>
      </c>
    </row>
    <row r="34" spans="1:4" s="14" customFormat="1" ht="30" customHeight="1">
      <c r="A34" s="290">
        <v>29450</v>
      </c>
      <c r="B34" s="44">
        <v>26652</v>
      </c>
      <c r="C34" s="429" t="s">
        <v>542</v>
      </c>
      <c r="D34" s="287">
        <v>28113</v>
      </c>
    </row>
    <row r="35" spans="1:4" s="14" customFormat="1" ht="24" customHeight="1">
      <c r="A35" s="290"/>
      <c r="B35" s="44"/>
      <c r="C35" s="429"/>
      <c r="D35" s="287"/>
    </row>
    <row r="36" spans="1:4" s="14" customFormat="1" ht="30" customHeight="1">
      <c r="A36" s="280">
        <v>8254676</v>
      </c>
      <c r="B36" s="112">
        <f>B37+B40</f>
        <v>8274711</v>
      </c>
      <c r="C36" s="428" t="s">
        <v>396</v>
      </c>
      <c r="D36" s="281">
        <f>D37+D40</f>
        <v>8110555</v>
      </c>
    </row>
    <row r="37" spans="1:4" s="284" customFormat="1" ht="30" customHeight="1">
      <c r="A37" s="280">
        <v>8241539</v>
      </c>
      <c r="B37" s="39">
        <f>B38</f>
        <v>8261212</v>
      </c>
      <c r="C37" s="428" t="s">
        <v>132</v>
      </c>
      <c r="D37" s="282">
        <f>D38</f>
        <v>8097834</v>
      </c>
    </row>
    <row r="38" spans="1:4" s="14" customFormat="1" ht="32.25" customHeight="1">
      <c r="A38" s="285">
        <v>8241539</v>
      </c>
      <c r="B38" s="44">
        <f>B39</f>
        <v>8261212</v>
      </c>
      <c r="C38" s="429" t="s">
        <v>539</v>
      </c>
      <c r="D38" s="287">
        <f>D39</f>
        <v>8097834</v>
      </c>
    </row>
    <row r="39" spans="1:4" s="14" customFormat="1" ht="30" customHeight="1">
      <c r="A39" s="285">
        <v>8241539</v>
      </c>
      <c r="B39" s="44">
        <v>8261212</v>
      </c>
      <c r="C39" s="429" t="s">
        <v>540</v>
      </c>
      <c r="D39" s="287">
        <v>8097834</v>
      </c>
    </row>
    <row r="40" spans="1:4" s="14" customFormat="1" ht="32.25" customHeight="1">
      <c r="A40" s="289">
        <v>13137</v>
      </c>
      <c r="B40" s="39">
        <f>B41</f>
        <v>13499</v>
      </c>
      <c r="C40" s="428" t="s">
        <v>153</v>
      </c>
      <c r="D40" s="282">
        <f>D41</f>
        <v>12721</v>
      </c>
    </row>
    <row r="41" spans="1:4" s="14" customFormat="1" ht="32.25" customHeight="1">
      <c r="A41" s="290">
        <v>13137</v>
      </c>
      <c r="B41" s="44">
        <f>B42</f>
        <v>13499</v>
      </c>
      <c r="C41" s="429" t="s">
        <v>539</v>
      </c>
      <c r="D41" s="287">
        <f>D42</f>
        <v>12721</v>
      </c>
    </row>
    <row r="42" spans="1:4" s="14" customFormat="1" ht="30" customHeight="1">
      <c r="A42" s="290">
        <v>13137</v>
      </c>
      <c r="B42" s="44">
        <v>13499</v>
      </c>
      <c r="C42" s="429" t="s">
        <v>542</v>
      </c>
      <c r="D42" s="287">
        <v>12721</v>
      </c>
    </row>
    <row r="43" spans="1:4" s="14" customFormat="1" ht="24" customHeight="1">
      <c r="A43" s="290"/>
      <c r="B43" s="44"/>
      <c r="C43" s="429"/>
      <c r="D43" s="287"/>
    </row>
    <row r="44" spans="1:4" s="14" customFormat="1" ht="30" customHeight="1">
      <c r="A44" s="280">
        <v>512794</v>
      </c>
      <c r="B44" s="112">
        <f>B45+B48+B51</f>
        <v>641076</v>
      </c>
      <c r="C44" s="428" t="s">
        <v>306</v>
      </c>
      <c r="D44" s="281">
        <f>D45+D48+D51</f>
        <v>622647</v>
      </c>
    </row>
    <row r="45" spans="1:4" s="284" customFormat="1" ht="30" customHeight="1">
      <c r="A45" s="280">
        <v>481116</v>
      </c>
      <c r="B45" s="39">
        <f>B46</f>
        <v>626554</v>
      </c>
      <c r="C45" s="428" t="s">
        <v>604</v>
      </c>
      <c r="D45" s="282">
        <f>D46</f>
        <v>621627</v>
      </c>
    </row>
    <row r="46" spans="1:4" s="14" customFormat="1" ht="30" customHeight="1">
      <c r="A46" s="285">
        <v>481116</v>
      </c>
      <c r="B46" s="44">
        <f>B47</f>
        <v>626554</v>
      </c>
      <c r="C46" s="429" t="s">
        <v>539</v>
      </c>
      <c r="D46" s="287">
        <f>D47</f>
        <v>621627</v>
      </c>
    </row>
    <row r="47" spans="1:4" s="14" customFormat="1" ht="27.75" customHeight="1">
      <c r="A47" s="285">
        <v>481116</v>
      </c>
      <c r="B47" s="44">
        <v>626554</v>
      </c>
      <c r="C47" s="429" t="s">
        <v>540</v>
      </c>
      <c r="D47" s="287">
        <v>621627</v>
      </c>
    </row>
    <row r="48" spans="1:4" s="14" customFormat="1" ht="30" customHeight="1">
      <c r="A48" s="280">
        <v>31036</v>
      </c>
      <c r="B48" s="39">
        <f>B49</f>
        <v>13564</v>
      </c>
      <c r="C48" s="428" t="s">
        <v>235</v>
      </c>
      <c r="D48" s="273">
        <f>D49</f>
        <v>0</v>
      </c>
    </row>
    <row r="49" spans="1:4" s="14" customFormat="1" ht="30.75" customHeight="1">
      <c r="A49" s="285">
        <v>31036</v>
      </c>
      <c r="B49" s="44">
        <f>B50</f>
        <v>13564</v>
      </c>
      <c r="C49" s="429" t="s">
        <v>539</v>
      </c>
      <c r="D49" s="276">
        <f>D50</f>
        <v>0</v>
      </c>
    </row>
    <row r="50" spans="1:4" s="14" customFormat="1" ht="26.25" customHeight="1" thickBot="1">
      <c r="A50" s="481">
        <v>31036</v>
      </c>
      <c r="B50" s="144">
        <v>13564</v>
      </c>
      <c r="C50" s="482" t="s">
        <v>541</v>
      </c>
      <c r="D50" s="279">
        <v>0</v>
      </c>
    </row>
    <row r="51" spans="1:4" s="14" customFormat="1" ht="30" customHeight="1">
      <c r="A51" s="289">
        <v>642</v>
      </c>
      <c r="B51" s="39">
        <f>B52</f>
        <v>958</v>
      </c>
      <c r="C51" s="428" t="s">
        <v>17</v>
      </c>
      <c r="D51" s="282">
        <f>D52</f>
        <v>1020</v>
      </c>
    </row>
    <row r="52" spans="1:4" s="14" customFormat="1" ht="30" customHeight="1">
      <c r="A52" s="290">
        <v>642</v>
      </c>
      <c r="B52" s="44">
        <f>B53</f>
        <v>958</v>
      </c>
      <c r="C52" s="429" t="s">
        <v>539</v>
      </c>
      <c r="D52" s="287">
        <f>D53</f>
        <v>1020</v>
      </c>
    </row>
    <row r="53" spans="1:4" s="14" customFormat="1" ht="30" customHeight="1">
      <c r="A53" s="290">
        <v>642</v>
      </c>
      <c r="B53" s="44">
        <f>SUM(B54:B55)</f>
        <v>958</v>
      </c>
      <c r="C53" s="429" t="s">
        <v>542</v>
      </c>
      <c r="D53" s="287">
        <f>SUM(D54:D55)</f>
        <v>1020</v>
      </c>
    </row>
    <row r="54" spans="1:4" s="14" customFormat="1" ht="30" customHeight="1">
      <c r="A54" s="285">
        <v>5</v>
      </c>
      <c r="B54" s="44" t="s">
        <v>204</v>
      </c>
      <c r="C54" s="429" t="s">
        <v>345</v>
      </c>
      <c r="D54" s="276">
        <v>0</v>
      </c>
    </row>
    <row r="55" spans="1:4" s="14" customFormat="1" ht="30" customHeight="1">
      <c r="A55" s="285">
        <v>637</v>
      </c>
      <c r="B55" s="44">
        <v>958</v>
      </c>
      <c r="C55" s="429" t="s">
        <v>346</v>
      </c>
      <c r="D55" s="287">
        <v>1020</v>
      </c>
    </row>
    <row r="56" spans="1:4" s="14" customFormat="1" ht="30" customHeight="1">
      <c r="A56" s="285"/>
      <c r="B56" s="44"/>
      <c r="C56" s="429"/>
      <c r="D56" s="287"/>
    </row>
    <row r="57" spans="1:4" s="14" customFormat="1" ht="30" customHeight="1">
      <c r="A57" s="285"/>
      <c r="B57" s="44"/>
      <c r="C57" s="429"/>
      <c r="D57" s="287"/>
    </row>
    <row r="58" spans="1:4" s="14" customFormat="1" ht="30" customHeight="1">
      <c r="A58" s="285"/>
      <c r="B58" s="44"/>
      <c r="C58" s="429"/>
      <c r="D58" s="287"/>
    </row>
    <row r="59" spans="1:4" s="14" customFormat="1" ht="30" customHeight="1">
      <c r="A59" s="285"/>
      <c r="B59" s="44"/>
      <c r="C59" s="429"/>
      <c r="D59" s="287"/>
    </row>
    <row r="60" spans="1:4" s="14" customFormat="1" ht="30" customHeight="1">
      <c r="A60" s="285"/>
      <c r="B60" s="44"/>
      <c r="C60" s="429"/>
      <c r="D60" s="287"/>
    </row>
    <row r="61" spans="1:4" s="14" customFormat="1" ht="30" customHeight="1">
      <c r="A61" s="285"/>
      <c r="B61" s="44"/>
      <c r="C61" s="429"/>
      <c r="D61" s="287"/>
    </row>
    <row r="62" spans="1:4" s="14" customFormat="1" ht="30" customHeight="1">
      <c r="A62" s="285"/>
      <c r="B62" s="44"/>
      <c r="C62" s="429"/>
      <c r="D62" s="287"/>
    </row>
    <row r="63" spans="1:4" s="14" customFormat="1" ht="30" customHeight="1">
      <c r="A63" s="285"/>
      <c r="B63" s="44"/>
      <c r="C63" s="429"/>
      <c r="D63" s="287"/>
    </row>
    <row r="64" spans="1:4" s="14" customFormat="1" ht="30" customHeight="1">
      <c r="A64" s="285"/>
      <c r="B64" s="44"/>
      <c r="C64" s="429"/>
      <c r="D64" s="287"/>
    </row>
    <row r="65" spans="1:4" s="14" customFormat="1" ht="30" customHeight="1">
      <c r="A65" s="285"/>
      <c r="B65" s="44"/>
      <c r="C65" s="429"/>
      <c r="D65" s="287"/>
    </row>
    <row r="66" spans="1:4" s="14" customFormat="1" ht="30" customHeight="1">
      <c r="A66" s="285"/>
      <c r="B66" s="44"/>
      <c r="C66" s="429"/>
      <c r="D66" s="287"/>
    </row>
    <row r="67" spans="1:4" s="14" customFormat="1" ht="30" customHeight="1">
      <c r="A67" s="285"/>
      <c r="B67" s="44"/>
      <c r="C67" s="429"/>
      <c r="D67" s="287"/>
    </row>
    <row r="68" spans="1:4" s="14" customFormat="1" ht="30" customHeight="1">
      <c r="A68" s="285"/>
      <c r="B68" s="44"/>
      <c r="C68" s="429"/>
      <c r="D68" s="287"/>
    </row>
    <row r="69" spans="1:4" s="14" customFormat="1" ht="30" customHeight="1">
      <c r="A69" s="285"/>
      <c r="B69" s="44"/>
      <c r="C69" s="429"/>
      <c r="D69" s="287"/>
    </row>
    <row r="70" spans="1:4" s="14" customFormat="1" ht="25.9" customHeight="1">
      <c r="A70" s="285"/>
      <c r="B70" s="44"/>
      <c r="C70" s="429"/>
      <c r="D70" s="287"/>
    </row>
    <row r="71" spans="1:4" s="14" customFormat="1" ht="18.600000000000001" customHeight="1">
      <c r="A71" s="285"/>
      <c r="B71" s="44"/>
      <c r="C71" s="429"/>
      <c r="D71" s="287"/>
    </row>
    <row r="72" spans="1:4" ht="24.75" customHeight="1" thickBot="1">
      <c r="A72" s="140"/>
      <c r="B72" s="141"/>
      <c r="C72" s="559"/>
      <c r="D72" s="8"/>
    </row>
  </sheetData>
  <mergeCells count="4">
    <mergeCell ref="A4:D4"/>
    <mergeCell ref="A3:D3"/>
    <mergeCell ref="A2:D2"/>
    <mergeCell ref="A1:D1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29" orientation="portrait" useFirstPageNumber="1" r:id="rId1"/>
  <headerFooter alignWithMargins="0">
    <oddFooter>&amp;C&amp;"Times New Roman,標準"&amp;P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dimension ref="A1:C62"/>
  <sheetViews>
    <sheetView topLeftCell="A22" zoomScaleSheetLayoutView="100" workbookViewId="0">
      <selection activeCell="A24" sqref="A24"/>
    </sheetView>
  </sheetViews>
  <sheetFormatPr defaultColWidth="9" defaultRowHeight="15.75"/>
  <cols>
    <col min="1" max="1" width="29.375" style="408" bestFit="1" customWidth="1"/>
    <col min="2" max="2" width="2.125" style="408" customWidth="1"/>
    <col min="3" max="3" width="58.625" style="408" customWidth="1"/>
    <col min="4" max="16384" width="9" style="408"/>
  </cols>
  <sheetData>
    <row r="1" spans="1:3" ht="21">
      <c r="A1" s="905" t="s">
        <v>399</v>
      </c>
      <c r="B1" s="906"/>
      <c r="C1" s="906"/>
    </row>
    <row r="2" spans="1:3" ht="21">
      <c r="A2" s="905" t="s">
        <v>335</v>
      </c>
      <c r="B2" s="906"/>
      <c r="C2" s="906"/>
    </row>
    <row r="3" spans="1:3" ht="24.75" customHeight="1">
      <c r="A3" s="907" t="s">
        <v>85</v>
      </c>
      <c r="B3" s="908"/>
      <c r="C3" s="908"/>
    </row>
    <row r="4" spans="1:3" ht="24.75" customHeight="1" thickBot="1">
      <c r="A4" s="890" t="s">
        <v>680</v>
      </c>
      <c r="B4" s="890"/>
      <c r="C4" s="890"/>
    </row>
    <row r="5" spans="1:3" s="409" customFormat="1" ht="30" customHeight="1">
      <c r="A5" s="23" t="s">
        <v>79</v>
      </c>
      <c r="B5" s="898" t="s">
        <v>80</v>
      </c>
      <c r="C5" s="899"/>
    </row>
    <row r="6" spans="1:3" s="409" customFormat="1" ht="8.25" customHeight="1">
      <c r="A6" s="75"/>
      <c r="B6" s="411"/>
      <c r="C6" s="76"/>
    </row>
    <row r="7" spans="1:3" s="63" customFormat="1" ht="33" customHeight="1">
      <c r="A7" s="37" t="s">
        <v>155</v>
      </c>
      <c r="B7" s="892" t="s">
        <v>1003</v>
      </c>
      <c r="C7" s="893"/>
    </row>
    <row r="8" spans="1:3" s="63" customFormat="1" ht="26.45" customHeight="1">
      <c r="A8" s="200" t="s">
        <v>394</v>
      </c>
      <c r="B8" s="412"/>
      <c r="C8" s="71"/>
    </row>
    <row r="9" spans="1:3" s="63" customFormat="1" ht="26.45" customHeight="1">
      <c r="A9" s="200" t="s">
        <v>132</v>
      </c>
      <c r="B9" s="412"/>
      <c r="C9" s="71"/>
    </row>
    <row r="10" spans="1:3" s="63" customFormat="1" ht="26.45" customHeight="1">
      <c r="A10" s="205" t="s">
        <v>539</v>
      </c>
      <c r="B10" s="412"/>
      <c r="C10" s="71"/>
    </row>
    <row r="11" spans="1:3" s="63" customFormat="1" ht="33" customHeight="1">
      <c r="A11" s="205" t="s">
        <v>540</v>
      </c>
      <c r="B11" s="900" t="s">
        <v>834</v>
      </c>
      <c r="C11" s="893"/>
    </row>
    <row r="12" spans="1:3" s="63" customFormat="1" ht="33">
      <c r="A12" s="151"/>
      <c r="B12" s="414" t="s">
        <v>105</v>
      </c>
      <c r="C12" s="552" t="s">
        <v>693</v>
      </c>
    </row>
    <row r="13" spans="1:3" s="63" customFormat="1" ht="33">
      <c r="A13" s="151"/>
      <c r="B13" s="414" t="s">
        <v>106</v>
      </c>
      <c r="C13" s="552" t="s">
        <v>694</v>
      </c>
    </row>
    <row r="14" spans="1:3" s="63" customFormat="1" ht="26.45" customHeight="1">
      <c r="A14" s="200" t="s">
        <v>152</v>
      </c>
      <c r="B14" s="414"/>
      <c r="C14" s="496"/>
    </row>
    <row r="15" spans="1:3" s="63" customFormat="1" ht="26.45" customHeight="1">
      <c r="A15" s="205" t="s">
        <v>539</v>
      </c>
      <c r="B15" s="414"/>
      <c r="C15" s="496"/>
    </row>
    <row r="16" spans="1:3" s="63" customFormat="1" ht="39" customHeight="1">
      <c r="A16" s="205" t="s">
        <v>541</v>
      </c>
      <c r="B16" s="894" t="s">
        <v>1004</v>
      </c>
      <c r="C16" s="895"/>
    </row>
    <row r="17" spans="1:3" s="63" customFormat="1" ht="26.45" customHeight="1">
      <c r="A17" s="200" t="s">
        <v>153</v>
      </c>
      <c r="B17" s="415"/>
      <c r="C17" s="497"/>
    </row>
    <row r="18" spans="1:3" s="63" customFormat="1" ht="26.45" customHeight="1">
      <c r="A18" s="205" t="s">
        <v>539</v>
      </c>
      <c r="B18" s="415"/>
      <c r="C18" s="497"/>
    </row>
    <row r="19" spans="1:3" s="410" customFormat="1" ht="39" customHeight="1">
      <c r="A19" s="205" t="s">
        <v>542</v>
      </c>
      <c r="B19" s="901" t="s">
        <v>724</v>
      </c>
      <c r="C19" s="902"/>
    </row>
    <row r="20" spans="1:3" s="410" customFormat="1" ht="24" customHeight="1">
      <c r="A20" s="69"/>
      <c r="B20" s="416"/>
      <c r="C20" s="70"/>
    </row>
    <row r="21" spans="1:3" s="63" customFormat="1" ht="26.45" customHeight="1">
      <c r="A21" s="200" t="s">
        <v>395</v>
      </c>
      <c r="B21" s="412"/>
      <c r="C21" s="71"/>
    </row>
    <row r="22" spans="1:3" s="63" customFormat="1" ht="26.45" customHeight="1">
      <c r="A22" s="200" t="s">
        <v>132</v>
      </c>
      <c r="B22" s="412"/>
      <c r="C22" s="71"/>
    </row>
    <row r="23" spans="1:3" s="63" customFormat="1" ht="26.45" customHeight="1">
      <c r="A23" s="205" t="s">
        <v>539</v>
      </c>
      <c r="B23" s="412"/>
      <c r="C23" s="71"/>
    </row>
    <row r="24" spans="1:3" s="63" customFormat="1" ht="66" customHeight="1">
      <c r="A24" s="205" t="s">
        <v>540</v>
      </c>
      <c r="B24" s="900" t="s">
        <v>1005</v>
      </c>
      <c r="C24" s="893"/>
    </row>
    <row r="25" spans="1:3" s="63" customFormat="1" ht="27.75" customHeight="1">
      <c r="A25" s="200" t="s">
        <v>152</v>
      </c>
      <c r="B25" s="413"/>
      <c r="C25" s="174"/>
    </row>
    <row r="26" spans="1:3" s="63" customFormat="1" ht="26.45" customHeight="1">
      <c r="A26" s="205" t="s">
        <v>539</v>
      </c>
      <c r="B26" s="605"/>
      <c r="C26" s="603"/>
    </row>
    <row r="27" spans="1:3" s="63" customFormat="1" ht="36" customHeight="1" thickBot="1">
      <c r="A27" s="419" t="s">
        <v>541</v>
      </c>
      <c r="B27" s="903" t="s">
        <v>1006</v>
      </c>
      <c r="C27" s="904"/>
    </row>
    <row r="28" spans="1:3" s="63" customFormat="1" ht="23.45" customHeight="1">
      <c r="A28" s="200" t="s">
        <v>153</v>
      </c>
      <c r="B28" s="415"/>
      <c r="C28" s="497"/>
    </row>
    <row r="29" spans="1:3" s="63" customFormat="1" ht="26.45" customHeight="1">
      <c r="A29" s="205" t="s">
        <v>539</v>
      </c>
      <c r="B29" s="415"/>
      <c r="C29" s="497"/>
    </row>
    <row r="30" spans="1:3" s="410" customFormat="1" ht="33" customHeight="1">
      <c r="A30" s="205" t="s">
        <v>542</v>
      </c>
      <c r="B30" s="901" t="s">
        <v>695</v>
      </c>
      <c r="C30" s="902"/>
    </row>
    <row r="31" spans="1:3" s="410" customFormat="1" ht="24" customHeight="1">
      <c r="A31" s="69"/>
      <c r="B31" s="416"/>
      <c r="C31" s="70"/>
    </row>
    <row r="32" spans="1:3" s="63" customFormat="1" ht="26.45" customHeight="1">
      <c r="A32" s="200" t="s">
        <v>396</v>
      </c>
      <c r="B32" s="412"/>
      <c r="C32" s="71"/>
    </row>
    <row r="33" spans="1:3" s="63" customFormat="1" ht="26.45" customHeight="1">
      <c r="A33" s="200" t="s">
        <v>132</v>
      </c>
      <c r="B33" s="412"/>
      <c r="C33" s="71"/>
    </row>
    <row r="34" spans="1:3" s="63" customFormat="1" ht="26.45" customHeight="1">
      <c r="A34" s="205" t="s">
        <v>539</v>
      </c>
      <c r="B34" s="412"/>
      <c r="C34" s="71"/>
    </row>
    <row r="35" spans="1:3" s="63" customFormat="1" ht="33" customHeight="1">
      <c r="A35" s="205" t="s">
        <v>540</v>
      </c>
      <c r="B35" s="900" t="s">
        <v>835</v>
      </c>
      <c r="C35" s="893"/>
    </row>
    <row r="36" spans="1:3" s="63" customFormat="1" ht="33" customHeight="1">
      <c r="A36" s="418"/>
      <c r="B36" s="414" t="s">
        <v>105</v>
      </c>
      <c r="C36" s="552" t="s">
        <v>697</v>
      </c>
    </row>
    <row r="37" spans="1:3" s="63" customFormat="1" ht="18" customHeight="1">
      <c r="A37" s="418"/>
      <c r="B37" s="414" t="s">
        <v>106</v>
      </c>
      <c r="C37" s="552" t="s">
        <v>696</v>
      </c>
    </row>
    <row r="38" spans="1:3" s="63" customFormat="1" ht="26.45" customHeight="1">
      <c r="A38" s="200" t="s">
        <v>153</v>
      </c>
      <c r="B38" s="414"/>
      <c r="C38" s="496"/>
    </row>
    <row r="39" spans="1:3" s="63" customFormat="1" ht="26.45" customHeight="1">
      <c r="A39" s="205" t="s">
        <v>539</v>
      </c>
      <c r="B39" s="414"/>
      <c r="C39" s="496"/>
    </row>
    <row r="40" spans="1:3" s="410" customFormat="1" ht="33" customHeight="1">
      <c r="A40" s="205" t="s">
        <v>542</v>
      </c>
      <c r="B40" s="901" t="s">
        <v>725</v>
      </c>
      <c r="C40" s="902"/>
    </row>
    <row r="41" spans="1:3" s="410" customFormat="1" ht="24.6" customHeight="1">
      <c r="A41" s="152"/>
      <c r="B41" s="566"/>
      <c r="C41" s="213"/>
    </row>
    <row r="42" spans="1:3" s="63" customFormat="1" ht="26.45" customHeight="1">
      <c r="A42" s="200" t="s">
        <v>306</v>
      </c>
      <c r="B42" s="892" t="s">
        <v>853</v>
      </c>
      <c r="C42" s="893"/>
    </row>
    <row r="43" spans="1:3" s="63" customFormat="1" ht="26.45" customHeight="1">
      <c r="A43" s="200" t="s">
        <v>132</v>
      </c>
      <c r="B43" s="283"/>
      <c r="C43" s="567"/>
    </row>
    <row r="44" spans="1:3" s="63" customFormat="1" ht="26.45" customHeight="1">
      <c r="A44" s="205" t="s">
        <v>539</v>
      </c>
      <c r="B44" s="283"/>
      <c r="C44" s="567"/>
    </row>
    <row r="45" spans="1:3" s="63" customFormat="1" ht="18" customHeight="1">
      <c r="A45" s="205" t="s">
        <v>540</v>
      </c>
      <c r="B45" s="892" t="s">
        <v>836</v>
      </c>
      <c r="C45" s="893"/>
    </row>
    <row r="46" spans="1:3" s="63" customFormat="1" ht="33">
      <c r="A46" s="205"/>
      <c r="B46" s="568" t="s">
        <v>105</v>
      </c>
      <c r="C46" s="565" t="s">
        <v>726</v>
      </c>
    </row>
    <row r="47" spans="1:3" s="63" customFormat="1" ht="48.6" customHeight="1">
      <c r="A47" s="205"/>
      <c r="B47" s="568" t="s">
        <v>106</v>
      </c>
      <c r="C47" s="610" t="s">
        <v>801</v>
      </c>
    </row>
    <row r="48" spans="1:3" s="63" customFormat="1" ht="30" hidden="1" customHeight="1">
      <c r="A48" s="200" t="s">
        <v>16</v>
      </c>
      <c r="B48" s="568"/>
      <c r="C48" s="569"/>
    </row>
    <row r="49" spans="1:3" s="63" customFormat="1" ht="30" hidden="1" customHeight="1">
      <c r="A49" s="205" t="s">
        <v>539</v>
      </c>
      <c r="B49" s="568"/>
      <c r="C49" s="569"/>
    </row>
    <row r="50" spans="1:3" s="63" customFormat="1" ht="33" hidden="1" customHeight="1">
      <c r="A50" s="205" t="s">
        <v>541</v>
      </c>
      <c r="B50" s="894" t="s">
        <v>727</v>
      </c>
      <c r="C50" s="895"/>
    </row>
    <row r="51" spans="1:3" s="63" customFormat="1" ht="24" customHeight="1">
      <c r="A51" s="200" t="s">
        <v>17</v>
      </c>
      <c r="B51" s="570"/>
      <c r="C51" s="117"/>
    </row>
    <row r="52" spans="1:3" s="63" customFormat="1" ht="24" customHeight="1">
      <c r="A52" s="205" t="s">
        <v>539</v>
      </c>
      <c r="B52" s="570"/>
      <c r="C52" s="117"/>
    </row>
    <row r="53" spans="1:3" s="410" customFormat="1" ht="31.15" customHeight="1">
      <c r="A53" s="205" t="s">
        <v>542</v>
      </c>
      <c r="B53" s="896" t="s">
        <v>728</v>
      </c>
      <c r="C53" s="897"/>
    </row>
    <row r="54" spans="1:3" s="410" customFormat="1" ht="1.9" customHeight="1" thickBot="1">
      <c r="A54" s="419"/>
      <c r="B54" s="495"/>
      <c r="C54" s="498"/>
    </row>
    <row r="55" spans="1:3" s="410" customFormat="1" ht="39" customHeight="1">
      <c r="A55" s="413"/>
      <c r="B55" s="494"/>
      <c r="C55" s="494"/>
    </row>
    <row r="56" spans="1:3" s="410" customFormat="1" ht="30" customHeight="1">
      <c r="A56" s="417"/>
      <c r="B56" s="416"/>
      <c r="C56" s="416"/>
    </row>
    <row r="57" spans="1:3" s="410" customFormat="1" ht="30" customHeight="1">
      <c r="A57" s="417"/>
      <c r="B57" s="416"/>
      <c r="C57" s="416"/>
    </row>
    <row r="58" spans="1:3" s="410" customFormat="1" ht="30" customHeight="1">
      <c r="A58" s="417"/>
      <c r="B58" s="416"/>
      <c r="C58" s="416"/>
    </row>
    <row r="59" spans="1:3" s="410" customFormat="1" ht="30" customHeight="1">
      <c r="A59" s="417"/>
      <c r="B59" s="416"/>
      <c r="C59" s="416"/>
    </row>
    <row r="60" spans="1:3" s="410" customFormat="1" ht="30" customHeight="1">
      <c r="A60" s="417"/>
      <c r="B60" s="416"/>
      <c r="C60" s="416"/>
    </row>
    <row r="61" spans="1:3" s="410" customFormat="1" ht="30" customHeight="1">
      <c r="A61" s="417"/>
      <c r="B61" s="416"/>
      <c r="C61" s="416"/>
    </row>
    <row r="62" spans="1:3" s="410" customFormat="1" ht="30" customHeight="1">
      <c r="A62" s="417"/>
      <c r="B62" s="416"/>
      <c r="C62" s="416"/>
    </row>
  </sheetData>
  <mergeCells count="18">
    <mergeCell ref="A1:C1"/>
    <mergeCell ref="A2:C2"/>
    <mergeCell ref="A3:C3"/>
    <mergeCell ref="A4:C4"/>
    <mergeCell ref="B19:C19"/>
    <mergeCell ref="B42:C42"/>
    <mergeCell ref="B45:C45"/>
    <mergeCell ref="B50:C50"/>
    <mergeCell ref="B53:C53"/>
    <mergeCell ref="B5:C5"/>
    <mergeCell ref="B11:C11"/>
    <mergeCell ref="B16:C16"/>
    <mergeCell ref="B7:C7"/>
    <mergeCell ref="B40:C40"/>
    <mergeCell ref="B24:C24"/>
    <mergeCell ref="B27:C27"/>
    <mergeCell ref="B30:C30"/>
    <mergeCell ref="B35:C35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32" orientation="portrait" useFirstPageNumber="1" r:id="rId1"/>
  <headerFooter alignWithMargins="0">
    <oddFooter>&amp;C&amp;"Times New Roman,標準"&amp;P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dimension ref="A1:D27"/>
  <sheetViews>
    <sheetView workbookViewId="0">
      <selection activeCell="F7" sqref="F7"/>
    </sheetView>
  </sheetViews>
  <sheetFormatPr defaultColWidth="9" defaultRowHeight="15.75"/>
  <cols>
    <col min="1" max="2" width="18.875" style="2" customWidth="1"/>
    <col min="3" max="3" width="32.625" style="2" customWidth="1"/>
    <col min="4" max="4" width="19.75" style="2" customWidth="1"/>
    <col min="5" max="16384" width="9" style="2"/>
  </cols>
  <sheetData>
    <row r="1" spans="1:4" s="6" customFormat="1" ht="21">
      <c r="A1" s="827" t="s">
        <v>399</v>
      </c>
      <c r="B1" s="828"/>
      <c r="C1" s="828"/>
      <c r="D1" s="828"/>
    </row>
    <row r="2" spans="1:4" s="6" customFormat="1" ht="21">
      <c r="A2" s="827" t="s">
        <v>237</v>
      </c>
      <c r="B2" s="828"/>
      <c r="C2" s="828"/>
      <c r="D2" s="828"/>
    </row>
    <row r="3" spans="1:4" s="6" customFormat="1" ht="24.95" customHeight="1">
      <c r="A3" s="829" t="s">
        <v>133</v>
      </c>
      <c r="B3" s="829"/>
      <c r="C3" s="829"/>
      <c r="D3" s="829"/>
    </row>
    <row r="4" spans="1:4" s="6" customFormat="1" ht="24.95" customHeight="1" thickBot="1">
      <c r="A4" s="831" t="s">
        <v>679</v>
      </c>
      <c r="B4" s="832"/>
      <c r="C4" s="832"/>
      <c r="D4" s="832"/>
    </row>
    <row r="5" spans="1:4" s="82" customFormat="1" ht="30" customHeight="1">
      <c r="A5" s="137" t="s">
        <v>114</v>
      </c>
      <c r="B5" s="77" t="s">
        <v>115</v>
      </c>
      <c r="C5" s="77" t="s">
        <v>116</v>
      </c>
      <c r="D5" s="138" t="s">
        <v>68</v>
      </c>
    </row>
    <row r="6" spans="1:4" s="82" customFormat="1" ht="8.25" customHeight="1">
      <c r="A6" s="102"/>
      <c r="B6" s="103"/>
      <c r="C6" s="103"/>
      <c r="D6" s="104"/>
    </row>
    <row r="7" spans="1:4" s="14" customFormat="1" ht="30" customHeight="1">
      <c r="A7" s="280">
        <v>1946406</v>
      </c>
      <c r="B7" s="112">
        <f>B8+B13+B18</f>
        <v>2635812</v>
      </c>
      <c r="C7" s="427" t="s">
        <v>134</v>
      </c>
      <c r="D7" s="281">
        <f>D8+D13+D18</f>
        <v>3170740</v>
      </c>
    </row>
    <row r="8" spans="1:4" s="14" customFormat="1" ht="30" customHeight="1">
      <c r="A8" s="280">
        <v>1840805</v>
      </c>
      <c r="B8" s="112">
        <f t="shared" ref="B8:B10" si="0">B9</f>
        <v>2475805</v>
      </c>
      <c r="C8" s="428" t="s">
        <v>403</v>
      </c>
      <c r="D8" s="281">
        <f>D9</f>
        <v>3041979</v>
      </c>
    </row>
    <row r="9" spans="1:4" s="284" customFormat="1" ht="30" customHeight="1">
      <c r="A9" s="280">
        <v>1840805</v>
      </c>
      <c r="B9" s="39">
        <f t="shared" si="0"/>
        <v>2475805</v>
      </c>
      <c r="C9" s="428" t="s">
        <v>135</v>
      </c>
      <c r="D9" s="282">
        <f>D10</f>
        <v>3041979</v>
      </c>
    </row>
    <row r="10" spans="1:4" s="14" customFormat="1" ht="30" customHeight="1">
      <c r="A10" s="290">
        <v>1840805</v>
      </c>
      <c r="B10" s="44">
        <f t="shared" si="0"/>
        <v>2475805</v>
      </c>
      <c r="C10" s="430" t="s">
        <v>543</v>
      </c>
      <c r="D10" s="287">
        <f>D11</f>
        <v>3041979</v>
      </c>
    </row>
    <row r="11" spans="1:4" s="14" customFormat="1" ht="30" customHeight="1">
      <c r="A11" s="290">
        <v>1840805</v>
      </c>
      <c r="B11" s="44">
        <v>2475805</v>
      </c>
      <c r="C11" s="430" t="s">
        <v>544</v>
      </c>
      <c r="D11" s="287">
        <v>3041979</v>
      </c>
    </row>
    <row r="12" spans="1:4" s="14" customFormat="1" ht="30" customHeight="1">
      <c r="A12" s="291"/>
      <c r="B12" s="44"/>
      <c r="C12" s="429"/>
      <c r="D12" s="287"/>
    </row>
    <row r="13" spans="1:4" s="14" customFormat="1" ht="30" customHeight="1">
      <c r="A13" s="280">
        <v>63660</v>
      </c>
      <c r="B13" s="112">
        <f t="shared" ref="B13:B15" si="1">B14</f>
        <v>98105</v>
      </c>
      <c r="C13" s="428" t="s">
        <v>84</v>
      </c>
      <c r="D13" s="281">
        <f>D14</f>
        <v>75004</v>
      </c>
    </row>
    <row r="14" spans="1:4" s="284" customFormat="1" ht="30" customHeight="1">
      <c r="A14" s="280">
        <v>63660</v>
      </c>
      <c r="B14" s="39">
        <f t="shared" si="1"/>
        <v>98105</v>
      </c>
      <c r="C14" s="428" t="s">
        <v>135</v>
      </c>
      <c r="D14" s="282">
        <f>D15</f>
        <v>75004</v>
      </c>
    </row>
    <row r="15" spans="1:4" s="14" customFormat="1" ht="30" customHeight="1">
      <c r="A15" s="285">
        <v>63660</v>
      </c>
      <c r="B15" s="44">
        <f t="shared" si="1"/>
        <v>98105</v>
      </c>
      <c r="C15" s="430" t="s">
        <v>551</v>
      </c>
      <c r="D15" s="287">
        <f>D16</f>
        <v>75004</v>
      </c>
    </row>
    <row r="16" spans="1:4" s="14" customFormat="1" ht="30" customHeight="1">
      <c r="A16" s="285">
        <v>63660</v>
      </c>
      <c r="B16" s="44">
        <v>98105</v>
      </c>
      <c r="C16" s="430" t="s">
        <v>552</v>
      </c>
      <c r="D16" s="287">
        <v>75004</v>
      </c>
    </row>
    <row r="17" spans="1:4" s="14" customFormat="1" ht="30" customHeight="1">
      <c r="A17" s="291"/>
      <c r="B17" s="44"/>
      <c r="C17" s="430"/>
      <c r="D17" s="287"/>
    </row>
    <row r="18" spans="1:4" s="14" customFormat="1" ht="30" customHeight="1">
      <c r="A18" s="280">
        <v>41941</v>
      </c>
      <c r="B18" s="112">
        <f>B19</f>
        <v>61902</v>
      </c>
      <c r="C18" s="428" t="s">
        <v>404</v>
      </c>
      <c r="D18" s="281">
        <f>D19</f>
        <v>53757</v>
      </c>
    </row>
    <row r="19" spans="1:4" s="284" customFormat="1" ht="30" customHeight="1">
      <c r="A19" s="280">
        <v>41941</v>
      </c>
      <c r="B19" s="39">
        <f>B20+B22</f>
        <v>61902</v>
      </c>
      <c r="C19" s="428" t="s">
        <v>5</v>
      </c>
      <c r="D19" s="282">
        <f>D20+D22</f>
        <v>53757</v>
      </c>
    </row>
    <row r="20" spans="1:4" s="30" customFormat="1" ht="30" customHeight="1">
      <c r="A20" s="274">
        <v>41135</v>
      </c>
      <c r="B20" s="432">
        <f>B21</f>
        <v>61902</v>
      </c>
      <c r="C20" s="429" t="s">
        <v>539</v>
      </c>
      <c r="D20" s="276">
        <f>D21</f>
        <v>53757</v>
      </c>
    </row>
    <row r="21" spans="1:4" s="14" customFormat="1" ht="30" customHeight="1">
      <c r="A21" s="290">
        <v>41135</v>
      </c>
      <c r="B21" s="44">
        <v>61902</v>
      </c>
      <c r="C21" s="429" t="s">
        <v>540</v>
      </c>
      <c r="D21" s="287">
        <v>53757</v>
      </c>
    </row>
    <row r="22" spans="1:4" s="30" customFormat="1" ht="30" customHeight="1">
      <c r="A22" s="274">
        <v>806</v>
      </c>
      <c r="B22" s="432">
        <f>B23</f>
        <v>0</v>
      </c>
      <c r="C22" s="430" t="s">
        <v>543</v>
      </c>
      <c r="D22" s="276">
        <f>D23</f>
        <v>0</v>
      </c>
    </row>
    <row r="23" spans="1:4" s="14" customFormat="1" ht="30" customHeight="1">
      <c r="A23" s="290">
        <v>806</v>
      </c>
      <c r="B23" s="432">
        <v>0</v>
      </c>
      <c r="C23" s="430" t="s">
        <v>544</v>
      </c>
      <c r="D23" s="276">
        <v>0</v>
      </c>
    </row>
    <row r="24" spans="1:4" s="14" customFormat="1" ht="30" customHeight="1">
      <c r="A24" s="285"/>
      <c r="B24" s="44"/>
      <c r="C24" s="429"/>
      <c r="D24" s="287"/>
    </row>
    <row r="25" spans="1:4" s="14" customFormat="1" ht="29.45" customHeight="1">
      <c r="A25" s="290"/>
      <c r="B25" s="288"/>
      <c r="C25" s="286"/>
      <c r="D25" s="331"/>
    </row>
    <row r="26" spans="1:4" s="14" customFormat="1" ht="30" customHeight="1">
      <c r="A26" s="290"/>
      <c r="B26" s="288"/>
      <c r="C26" s="286"/>
      <c r="D26" s="331"/>
    </row>
    <row r="27" spans="1:4" ht="39.6" customHeight="1" thickBot="1">
      <c r="A27" s="293"/>
      <c r="B27" s="294"/>
      <c r="C27" s="292"/>
      <c r="D27" s="347"/>
    </row>
  </sheetData>
  <mergeCells count="4">
    <mergeCell ref="A4:D4"/>
    <mergeCell ref="A3:D3"/>
    <mergeCell ref="A2:D2"/>
    <mergeCell ref="A1:D1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34" orientation="portrait" useFirstPageNumber="1" r:id="rId1"/>
  <headerFooter alignWithMargins="0">
    <oddFooter>&amp;C&amp;"Times New Roman,標準"&amp;P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C24"/>
  <sheetViews>
    <sheetView zoomScaleSheetLayoutView="100" workbookViewId="0">
      <selection activeCell="D4" sqref="D4"/>
    </sheetView>
  </sheetViews>
  <sheetFormatPr defaultColWidth="9" defaultRowHeight="15.75"/>
  <cols>
    <col min="1" max="1" width="31" style="17" customWidth="1"/>
    <col min="2" max="2" width="59.25" style="17" customWidth="1"/>
    <col min="3" max="16384" width="9" style="17"/>
  </cols>
  <sheetData>
    <row r="1" spans="1:3" ht="21">
      <c r="A1" s="827" t="s">
        <v>399</v>
      </c>
      <c r="B1" s="827"/>
    </row>
    <row r="2" spans="1:3" ht="21">
      <c r="A2" s="827" t="s">
        <v>237</v>
      </c>
      <c r="B2" s="827"/>
    </row>
    <row r="3" spans="1:3" ht="24.75" customHeight="1">
      <c r="A3" s="842" t="s">
        <v>86</v>
      </c>
      <c r="B3" s="842"/>
    </row>
    <row r="4" spans="1:3" ht="24.95" customHeight="1" thickBot="1">
      <c r="A4" s="890" t="s">
        <v>680</v>
      </c>
      <c r="B4" s="890"/>
    </row>
    <row r="5" spans="1:3" s="21" customFormat="1" ht="30" customHeight="1">
      <c r="A5" s="23" t="s">
        <v>79</v>
      </c>
      <c r="B5" s="491" t="s">
        <v>80</v>
      </c>
    </row>
    <row r="6" spans="1:3" s="21" customFormat="1" ht="8.25" customHeight="1">
      <c r="A6" s="75"/>
      <c r="B6" s="76"/>
    </row>
    <row r="7" spans="1:3" s="22" customFormat="1" ht="33">
      <c r="A7" s="48" t="s">
        <v>87</v>
      </c>
      <c r="B7" s="7" t="s">
        <v>848</v>
      </c>
      <c r="C7" s="415"/>
    </row>
    <row r="8" spans="1:3" s="22" customFormat="1" ht="30" customHeight="1">
      <c r="A8" s="49" t="s">
        <v>395</v>
      </c>
      <c r="B8" s="492"/>
    </row>
    <row r="9" spans="1:3" s="22" customFormat="1" ht="30" customHeight="1">
      <c r="A9" s="49" t="s">
        <v>136</v>
      </c>
      <c r="B9" s="492"/>
    </row>
    <row r="10" spans="1:3" s="22" customFormat="1" ht="30" customHeight="1">
      <c r="A10" s="12" t="s">
        <v>137</v>
      </c>
      <c r="B10" s="493"/>
    </row>
    <row r="11" spans="1:3" s="22" customFormat="1" ht="85.5" customHeight="1">
      <c r="A11" s="12" t="s">
        <v>138</v>
      </c>
      <c r="B11" s="647" t="s">
        <v>849</v>
      </c>
    </row>
    <row r="12" spans="1:3" s="22" customFormat="1" ht="30" customHeight="1">
      <c r="A12" s="12"/>
      <c r="B12" s="493"/>
    </row>
    <row r="13" spans="1:3" s="22" customFormat="1" ht="30" customHeight="1">
      <c r="A13" s="49" t="s">
        <v>396</v>
      </c>
      <c r="B13" s="492"/>
    </row>
    <row r="14" spans="1:3" s="22" customFormat="1" ht="30" customHeight="1">
      <c r="A14" s="49" t="s">
        <v>136</v>
      </c>
      <c r="B14" s="492"/>
    </row>
    <row r="15" spans="1:3" s="22" customFormat="1" ht="30" customHeight="1">
      <c r="A15" s="12" t="s">
        <v>139</v>
      </c>
      <c r="B15" s="493"/>
    </row>
    <row r="16" spans="1:3" s="55" customFormat="1" ht="72.75" customHeight="1">
      <c r="A16" s="12" t="s">
        <v>140</v>
      </c>
      <c r="B16" s="642" t="s">
        <v>729</v>
      </c>
    </row>
    <row r="17" spans="1:2" s="55" customFormat="1" ht="30" customHeight="1">
      <c r="A17" s="12"/>
      <c r="B17" s="493"/>
    </row>
    <row r="18" spans="1:2" s="22" customFormat="1" ht="30" customHeight="1">
      <c r="A18" s="49" t="s">
        <v>306</v>
      </c>
      <c r="B18" s="492"/>
    </row>
    <row r="19" spans="1:2" s="22" customFormat="1" ht="30" customHeight="1">
      <c r="A19" s="49" t="s">
        <v>18</v>
      </c>
      <c r="B19" s="492"/>
    </row>
    <row r="20" spans="1:2" s="22" customFormat="1" ht="30" customHeight="1">
      <c r="A20" s="12" t="s">
        <v>602</v>
      </c>
      <c r="B20" s="493"/>
    </row>
    <row r="21" spans="1:2" s="22" customFormat="1" ht="52.5" customHeight="1">
      <c r="A21" s="12" t="s">
        <v>603</v>
      </c>
      <c r="B21" s="634" t="s">
        <v>837</v>
      </c>
    </row>
    <row r="22" spans="1:2" s="22" customFormat="1" ht="40.9" customHeight="1">
      <c r="A22" s="12"/>
      <c r="B22" s="174"/>
    </row>
    <row r="23" spans="1:2" s="30" customFormat="1" ht="24.75" customHeight="1" thickBot="1">
      <c r="A23" s="73"/>
      <c r="B23" s="74"/>
    </row>
    <row r="24" spans="1:2" ht="30" customHeight="1"/>
  </sheetData>
  <mergeCells count="4">
    <mergeCell ref="A1:B1"/>
    <mergeCell ref="A2:B2"/>
    <mergeCell ref="A3:B3"/>
    <mergeCell ref="A4:B4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35" orientation="portrait" useFirstPageNumber="1" r:id="rId1"/>
  <headerFooter alignWithMargins="0">
    <oddFooter>&amp;C&amp;"Times New Roman,標準"&amp;P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>
  <dimension ref="A1:F49"/>
  <sheetViews>
    <sheetView topLeftCell="A7" workbookViewId="0">
      <selection activeCell="C18" sqref="C18"/>
    </sheetView>
  </sheetViews>
  <sheetFormatPr defaultColWidth="9" defaultRowHeight="15.75"/>
  <cols>
    <col min="1" max="2" width="19" style="2" customWidth="1"/>
    <col min="3" max="3" width="32.75" style="2" bestFit="1" customWidth="1"/>
    <col min="4" max="4" width="19.5" style="2" customWidth="1"/>
    <col min="5" max="16384" width="9" style="2"/>
  </cols>
  <sheetData>
    <row r="1" spans="1:6" s="6" customFormat="1" ht="21">
      <c r="A1" s="827" t="s">
        <v>399</v>
      </c>
      <c r="B1" s="828"/>
      <c r="C1" s="828"/>
      <c r="D1" s="828"/>
      <c r="E1" s="1"/>
      <c r="F1" s="1"/>
    </row>
    <row r="2" spans="1:6" s="6" customFormat="1" ht="21">
      <c r="A2" s="827" t="s">
        <v>236</v>
      </c>
      <c r="B2" s="828"/>
      <c r="C2" s="828"/>
      <c r="D2" s="828"/>
      <c r="E2" s="1"/>
      <c r="F2" s="1"/>
    </row>
    <row r="3" spans="1:6" s="6" customFormat="1" ht="24.95" customHeight="1">
      <c r="A3" s="829" t="s">
        <v>336</v>
      </c>
      <c r="B3" s="829"/>
      <c r="C3" s="829"/>
      <c r="D3" s="829"/>
      <c r="E3" s="3"/>
      <c r="F3" s="3"/>
    </row>
    <row r="4" spans="1:6" s="6" customFormat="1" ht="24.95" customHeight="1" thickBot="1">
      <c r="A4" s="831" t="s">
        <v>679</v>
      </c>
      <c r="B4" s="832"/>
      <c r="C4" s="832"/>
      <c r="D4" s="832"/>
      <c r="E4" s="4"/>
      <c r="F4" s="4"/>
    </row>
    <row r="5" spans="1:6" s="82" customFormat="1" ht="30" customHeight="1">
      <c r="A5" s="137" t="s">
        <v>114</v>
      </c>
      <c r="B5" s="77" t="s">
        <v>115</v>
      </c>
      <c r="C5" s="77" t="s">
        <v>116</v>
      </c>
      <c r="D5" s="138" t="s">
        <v>68</v>
      </c>
      <c r="E5" s="139"/>
      <c r="F5" s="129"/>
    </row>
    <row r="6" spans="1:6" s="82" customFormat="1" ht="8.25" customHeight="1">
      <c r="A6" s="102"/>
      <c r="B6" s="103"/>
      <c r="C6" s="103"/>
      <c r="D6" s="104"/>
      <c r="E6" s="129"/>
      <c r="F6" s="129"/>
    </row>
    <row r="7" spans="1:6" s="14" customFormat="1" ht="30" customHeight="1">
      <c r="A7" s="280">
        <f>A8+A16</f>
        <v>1847</v>
      </c>
      <c r="B7" s="112">
        <f>B8+B16</f>
        <v>3090</v>
      </c>
      <c r="C7" s="427" t="s">
        <v>337</v>
      </c>
      <c r="D7" s="281">
        <f>D8+D16</f>
        <v>90</v>
      </c>
    </row>
    <row r="8" spans="1:6" s="284" customFormat="1" ht="30" customHeight="1">
      <c r="A8" s="280">
        <f t="shared" ref="A8:B11" si="0">A9</f>
        <v>1837</v>
      </c>
      <c r="B8" s="39">
        <f t="shared" si="0"/>
        <v>3060</v>
      </c>
      <c r="C8" s="428" t="s">
        <v>402</v>
      </c>
      <c r="D8" s="282">
        <f>D9</f>
        <v>60</v>
      </c>
      <c r="E8" s="283"/>
      <c r="F8" s="283"/>
    </row>
    <row r="9" spans="1:6" s="284" customFormat="1" ht="30" customHeight="1">
      <c r="A9" s="280">
        <f t="shared" si="0"/>
        <v>1837</v>
      </c>
      <c r="B9" s="39">
        <f t="shared" si="0"/>
        <v>3060</v>
      </c>
      <c r="C9" s="428" t="s">
        <v>556</v>
      </c>
      <c r="D9" s="282">
        <f>D10</f>
        <v>60</v>
      </c>
      <c r="E9" s="283"/>
      <c r="F9" s="283"/>
    </row>
    <row r="10" spans="1:6" s="42" customFormat="1" ht="30" customHeight="1">
      <c r="A10" s="280">
        <f t="shared" si="0"/>
        <v>1837</v>
      </c>
      <c r="B10" s="39">
        <f t="shared" si="0"/>
        <v>3060</v>
      </c>
      <c r="C10" s="433" t="s">
        <v>553</v>
      </c>
      <c r="D10" s="282">
        <f>D11</f>
        <v>60</v>
      </c>
    </row>
    <row r="11" spans="1:6" s="14" customFormat="1" ht="30" customHeight="1">
      <c r="A11" s="285">
        <f t="shared" si="0"/>
        <v>1837</v>
      </c>
      <c r="B11" s="44">
        <f t="shared" si="0"/>
        <v>3060</v>
      </c>
      <c r="C11" s="430" t="s">
        <v>554</v>
      </c>
      <c r="D11" s="287">
        <f>D12</f>
        <v>60</v>
      </c>
    </row>
    <row r="12" spans="1:6" s="14" customFormat="1" ht="30" customHeight="1">
      <c r="A12" s="285">
        <f>SUM(A13:A14)</f>
        <v>1837</v>
      </c>
      <c r="B12" s="44">
        <f>SUM(B13:B14)</f>
        <v>3060</v>
      </c>
      <c r="C12" s="429" t="s">
        <v>555</v>
      </c>
      <c r="D12" s="287">
        <f>SUM(D13:D14)</f>
        <v>60</v>
      </c>
    </row>
    <row r="13" spans="1:6" s="14" customFormat="1" ht="28.5" customHeight="1">
      <c r="A13" s="285">
        <v>1837</v>
      </c>
      <c r="B13" s="44">
        <v>3040</v>
      </c>
      <c r="C13" s="429" t="s">
        <v>347</v>
      </c>
      <c r="D13" s="287">
        <v>40</v>
      </c>
    </row>
    <row r="14" spans="1:6" s="14" customFormat="1" ht="28.5" customHeight="1">
      <c r="A14" s="561">
        <v>0</v>
      </c>
      <c r="B14" s="560">
        <v>20</v>
      </c>
      <c r="C14" s="429" t="s">
        <v>348</v>
      </c>
      <c r="D14" s="287">
        <v>20</v>
      </c>
    </row>
    <row r="15" spans="1:6" s="14" customFormat="1" ht="22.5" customHeight="1">
      <c r="A15" s="291"/>
      <c r="B15" s="44"/>
      <c r="C15" s="430"/>
      <c r="D15" s="287"/>
    </row>
    <row r="16" spans="1:6" s="284" customFormat="1" ht="30" customHeight="1">
      <c r="A16" s="280">
        <f t="shared" ref="A16:B19" si="1">A17</f>
        <v>10</v>
      </c>
      <c r="B16" s="39">
        <f t="shared" si="1"/>
        <v>30</v>
      </c>
      <c r="C16" s="428" t="s">
        <v>403</v>
      </c>
      <c r="D16" s="282">
        <f>D17</f>
        <v>30</v>
      </c>
      <c r="E16" s="283"/>
      <c r="F16" s="283"/>
    </row>
    <row r="17" spans="1:6" s="284" customFormat="1" ht="30" customHeight="1">
      <c r="A17" s="280">
        <f t="shared" si="1"/>
        <v>10</v>
      </c>
      <c r="B17" s="39">
        <f t="shared" si="1"/>
        <v>30</v>
      </c>
      <c r="C17" s="428" t="s">
        <v>338</v>
      </c>
      <c r="D17" s="282">
        <f>D18</f>
        <v>30</v>
      </c>
      <c r="E17" s="283"/>
      <c r="F17" s="283"/>
    </row>
    <row r="18" spans="1:6" s="42" customFormat="1" ht="30" customHeight="1">
      <c r="A18" s="280">
        <f t="shared" si="1"/>
        <v>10</v>
      </c>
      <c r="B18" s="39">
        <f t="shared" si="1"/>
        <v>30</v>
      </c>
      <c r="C18" s="433" t="s">
        <v>553</v>
      </c>
      <c r="D18" s="282">
        <f>D19</f>
        <v>30</v>
      </c>
    </row>
    <row r="19" spans="1:6" s="14" customFormat="1" ht="30" customHeight="1">
      <c r="A19" s="285">
        <f t="shared" si="1"/>
        <v>10</v>
      </c>
      <c r="B19" s="44">
        <f t="shared" si="1"/>
        <v>30</v>
      </c>
      <c r="C19" s="430" t="s">
        <v>554</v>
      </c>
      <c r="D19" s="287">
        <f>D20</f>
        <v>30</v>
      </c>
    </row>
    <row r="20" spans="1:6" s="14" customFormat="1" ht="30" customHeight="1">
      <c r="A20" s="285">
        <v>10</v>
      </c>
      <c r="B20" s="44">
        <v>30</v>
      </c>
      <c r="C20" s="429" t="s">
        <v>555</v>
      </c>
      <c r="D20" s="287">
        <v>30</v>
      </c>
    </row>
    <row r="21" spans="1:6" s="14" customFormat="1" ht="30" customHeight="1">
      <c r="A21" s="285"/>
      <c r="B21" s="44"/>
      <c r="C21" s="429"/>
      <c r="D21" s="287"/>
    </row>
    <row r="22" spans="1:6" s="14" customFormat="1" ht="30" customHeight="1">
      <c r="A22" s="285"/>
      <c r="B22" s="44"/>
      <c r="C22" s="429"/>
      <c r="D22" s="287"/>
    </row>
    <row r="23" spans="1:6" s="14" customFormat="1" ht="30" customHeight="1">
      <c r="A23" s="285"/>
      <c r="B23" s="44"/>
      <c r="C23" s="429"/>
      <c r="D23" s="287"/>
    </row>
    <row r="24" spans="1:6" s="14" customFormat="1" ht="30" customHeight="1">
      <c r="A24" s="285"/>
      <c r="B24" s="44"/>
      <c r="C24" s="429"/>
      <c r="D24" s="287"/>
    </row>
    <row r="25" spans="1:6" s="14" customFormat="1" ht="24" customHeight="1">
      <c r="A25" s="291"/>
      <c r="B25" s="98"/>
      <c r="C25" s="59"/>
      <c r="D25" s="287"/>
    </row>
    <row r="26" spans="1:6" s="14" customFormat="1" ht="24" customHeight="1">
      <c r="A26" s="291"/>
      <c r="B26" s="98"/>
      <c r="C26" s="59"/>
      <c r="D26" s="47"/>
    </row>
    <row r="27" spans="1:6" s="14" customFormat="1" ht="13.5" customHeight="1">
      <c r="A27" s="291"/>
      <c r="B27" s="98"/>
      <c r="C27" s="319" t="s">
        <v>118</v>
      </c>
      <c r="D27" s="47"/>
    </row>
    <row r="28" spans="1:6" s="14" customFormat="1" ht="13.5" customHeight="1">
      <c r="A28" s="291"/>
      <c r="B28" s="98"/>
      <c r="C28" s="319" t="s">
        <v>118</v>
      </c>
      <c r="D28" s="47"/>
    </row>
    <row r="29" spans="1:6" s="14" customFormat="1" ht="35.450000000000003" customHeight="1" thickBot="1">
      <c r="A29" s="320"/>
      <c r="B29" s="100"/>
      <c r="C29" s="60"/>
      <c r="D29" s="54"/>
    </row>
    <row r="30" spans="1:6" s="14" customFormat="1"/>
    <row r="31" spans="1:6" s="14" customFormat="1"/>
    <row r="32" spans="1:6" s="14" customFormat="1"/>
    <row r="33" s="14" customFormat="1"/>
    <row r="34" s="14" customFormat="1"/>
    <row r="35" s="14" customFormat="1"/>
    <row r="36" s="14" customFormat="1"/>
    <row r="37" s="14" customFormat="1"/>
    <row r="38" s="14" customFormat="1"/>
    <row r="39" s="14" customFormat="1"/>
    <row r="40" s="14" customFormat="1"/>
    <row r="41" s="14" customFormat="1"/>
    <row r="42" s="14" customFormat="1"/>
    <row r="43" s="14" customFormat="1"/>
    <row r="44" s="14" customFormat="1"/>
    <row r="45" s="14" customFormat="1"/>
    <row r="46" s="14" customFormat="1"/>
    <row r="47" s="14" customFormat="1"/>
    <row r="48" s="14" customFormat="1"/>
    <row r="49" s="14" customFormat="1"/>
  </sheetData>
  <mergeCells count="4">
    <mergeCell ref="A4:D4"/>
    <mergeCell ref="A3:D3"/>
    <mergeCell ref="A2:D2"/>
    <mergeCell ref="A1:D1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36" orientation="portrait" useFirstPageNumber="1" r:id="rId1"/>
  <headerFooter alignWithMargins="0">
    <oddFooter>&amp;C&amp;"Times New Roman,標準"&amp;P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>
  <dimension ref="A1:C25"/>
  <sheetViews>
    <sheetView zoomScaleSheetLayoutView="100" workbookViewId="0">
      <selection activeCell="F11" sqref="F11"/>
    </sheetView>
  </sheetViews>
  <sheetFormatPr defaultColWidth="9" defaultRowHeight="15.75"/>
  <cols>
    <col min="1" max="1" width="30.5" style="17" customWidth="1"/>
    <col min="2" max="2" width="5.5" style="17" bestFit="1" customWidth="1"/>
    <col min="3" max="3" width="54.25" style="17" customWidth="1"/>
    <col min="4" max="16384" width="9" style="17"/>
  </cols>
  <sheetData>
    <row r="1" spans="1:3" ht="21" customHeight="1">
      <c r="A1" s="827" t="s">
        <v>399</v>
      </c>
      <c r="B1" s="828"/>
      <c r="C1" s="828"/>
    </row>
    <row r="2" spans="1:3" ht="21" customHeight="1">
      <c r="A2" s="827" t="s">
        <v>335</v>
      </c>
      <c r="B2" s="828"/>
      <c r="C2" s="828"/>
    </row>
    <row r="3" spans="1:3" ht="24.95" customHeight="1">
      <c r="A3" s="842" t="s">
        <v>88</v>
      </c>
      <c r="B3" s="891"/>
      <c r="C3" s="891"/>
    </row>
    <row r="4" spans="1:3" ht="24.95" customHeight="1" thickBot="1">
      <c r="A4" s="890" t="s">
        <v>680</v>
      </c>
      <c r="B4" s="890"/>
      <c r="C4" s="890"/>
    </row>
    <row r="5" spans="1:3" s="21" customFormat="1" ht="30" customHeight="1">
      <c r="A5" s="23" t="s">
        <v>79</v>
      </c>
      <c r="B5" s="912" t="s">
        <v>80</v>
      </c>
      <c r="C5" s="913"/>
    </row>
    <row r="6" spans="1:3" s="21" customFormat="1" ht="8.25" customHeight="1">
      <c r="A6" s="75"/>
      <c r="B6" s="79"/>
      <c r="C6" s="80"/>
    </row>
    <row r="7" spans="1:3" s="22" customFormat="1" ht="30" customHeight="1">
      <c r="A7" s="69" t="s">
        <v>499</v>
      </c>
      <c r="B7" s="909" t="s">
        <v>668</v>
      </c>
      <c r="C7" s="902"/>
    </row>
    <row r="8" spans="1:3" s="22" customFormat="1" ht="30" customHeight="1">
      <c r="A8" s="72" t="s">
        <v>402</v>
      </c>
      <c r="B8" s="911"/>
      <c r="C8" s="910"/>
    </row>
    <row r="9" spans="1:3" s="22" customFormat="1" ht="30" customHeight="1">
      <c r="A9" s="69" t="s">
        <v>338</v>
      </c>
      <c r="B9" s="81"/>
      <c r="C9" s="71"/>
    </row>
    <row r="10" spans="1:3" s="22" customFormat="1" ht="30" customHeight="1">
      <c r="A10" s="72" t="s">
        <v>500</v>
      </c>
      <c r="B10" s="911"/>
      <c r="C10" s="910"/>
    </row>
    <row r="11" spans="1:3" s="22" customFormat="1" ht="30" customHeight="1">
      <c r="A11" s="151" t="s">
        <v>349</v>
      </c>
      <c r="B11" s="258"/>
      <c r="C11" s="70"/>
    </row>
    <row r="12" spans="1:3" s="22" customFormat="1" ht="36" customHeight="1">
      <c r="A12" s="291" t="s">
        <v>350</v>
      </c>
      <c r="B12" s="909" t="s">
        <v>698</v>
      </c>
      <c r="C12" s="910"/>
    </row>
    <row r="13" spans="1:3" s="22" customFormat="1" ht="30" customHeight="1">
      <c r="A13" s="291"/>
      <c r="B13" s="258"/>
      <c r="C13" s="70"/>
    </row>
    <row r="14" spans="1:3" s="22" customFormat="1" ht="30" customHeight="1">
      <c r="A14" s="72" t="s">
        <v>403</v>
      </c>
      <c r="B14" s="911"/>
      <c r="C14" s="910"/>
    </row>
    <row r="15" spans="1:3" s="22" customFormat="1" ht="30" customHeight="1">
      <c r="A15" s="69" t="s">
        <v>338</v>
      </c>
      <c r="B15" s="81"/>
      <c r="C15" s="71"/>
    </row>
    <row r="16" spans="1:3" s="22" customFormat="1" ht="30" customHeight="1">
      <c r="A16" s="72" t="s">
        <v>500</v>
      </c>
      <c r="B16" s="911"/>
      <c r="C16" s="910"/>
    </row>
    <row r="17" spans="1:3" s="22" customFormat="1" ht="30" customHeight="1">
      <c r="A17" s="151" t="s">
        <v>349</v>
      </c>
      <c r="B17" s="258"/>
      <c r="C17" s="70"/>
    </row>
    <row r="18" spans="1:3" s="22" customFormat="1" ht="38.25" customHeight="1">
      <c r="A18" s="291" t="s">
        <v>350</v>
      </c>
      <c r="B18" s="909" t="s">
        <v>504</v>
      </c>
      <c r="C18" s="910"/>
    </row>
    <row r="19" spans="1:3" s="22" customFormat="1" ht="38.25" customHeight="1">
      <c r="A19" s="291"/>
      <c r="B19" s="466"/>
      <c r="C19" s="70"/>
    </row>
    <row r="20" spans="1:3" s="22" customFormat="1" ht="38.25" customHeight="1">
      <c r="A20" s="291"/>
      <c r="B20" s="466"/>
      <c r="C20" s="70"/>
    </row>
    <row r="21" spans="1:3" s="22" customFormat="1" ht="38.25" customHeight="1">
      <c r="A21" s="291"/>
      <c r="B21" s="466"/>
      <c r="C21" s="70"/>
    </row>
    <row r="22" spans="1:3" s="22" customFormat="1" ht="38.25" customHeight="1">
      <c r="A22" s="291"/>
      <c r="B22" s="466"/>
      <c r="C22" s="70"/>
    </row>
    <row r="23" spans="1:3" s="22" customFormat="1" ht="21.75" customHeight="1">
      <c r="A23" s="291"/>
      <c r="B23" s="466"/>
      <c r="C23" s="70"/>
    </row>
    <row r="24" spans="1:3" s="22" customFormat="1" ht="50.45" customHeight="1">
      <c r="A24" s="291"/>
      <c r="B24" s="466"/>
      <c r="C24" s="70"/>
    </row>
    <row r="25" spans="1:3" s="30" customFormat="1" ht="41.25" customHeight="1" thickBot="1">
      <c r="A25" s="73"/>
      <c r="B25" s="295"/>
      <c r="C25" s="296"/>
    </row>
  </sheetData>
  <mergeCells count="12">
    <mergeCell ref="B5:C5"/>
    <mergeCell ref="B10:C10"/>
    <mergeCell ref="A1:C1"/>
    <mergeCell ref="A2:C2"/>
    <mergeCell ref="A3:C3"/>
    <mergeCell ref="A4:C4"/>
    <mergeCell ref="B7:C7"/>
    <mergeCell ref="B18:C18"/>
    <mergeCell ref="B8:C8"/>
    <mergeCell ref="B14:C14"/>
    <mergeCell ref="B16:C16"/>
    <mergeCell ref="B12:C12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37" orientation="portrait" useFirstPageNumber="1" r:id="rId1"/>
  <headerFooter alignWithMargins="0">
    <oddFooter>&amp;C&amp;"Times New Roman,標準"&amp;P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>
  <dimension ref="A1:G28"/>
  <sheetViews>
    <sheetView topLeftCell="A19" workbookViewId="0">
      <selection activeCell="E10" sqref="E10"/>
    </sheetView>
  </sheetViews>
  <sheetFormatPr defaultColWidth="9" defaultRowHeight="15.75"/>
  <cols>
    <col min="1" max="1" width="11.5" style="17" customWidth="1"/>
    <col min="2" max="2" width="11.375" style="17" customWidth="1"/>
    <col min="3" max="3" width="35.125" style="17" customWidth="1"/>
    <col min="4" max="4" width="12.25" style="17" customWidth="1"/>
    <col min="5" max="5" width="19.875" style="17" customWidth="1"/>
    <col min="6" max="16384" width="9" style="17"/>
  </cols>
  <sheetData>
    <row r="1" spans="1:7" s="133" customFormat="1" ht="21">
      <c r="A1" s="827" t="s">
        <v>805</v>
      </c>
      <c r="B1" s="827"/>
      <c r="C1" s="827"/>
      <c r="D1" s="827"/>
      <c r="E1" s="827"/>
      <c r="F1" s="613"/>
      <c r="G1" s="613"/>
    </row>
    <row r="2" spans="1:7" s="133" customFormat="1" ht="21">
      <c r="A2" s="840" t="s">
        <v>806</v>
      </c>
      <c r="B2" s="841"/>
      <c r="C2" s="841"/>
      <c r="D2" s="841"/>
      <c r="E2" s="841"/>
      <c r="F2" s="613"/>
      <c r="G2" s="613"/>
    </row>
    <row r="3" spans="1:7" s="133" customFormat="1" ht="24.95" customHeight="1">
      <c r="A3" s="842" t="s">
        <v>807</v>
      </c>
      <c r="B3" s="891"/>
      <c r="C3" s="891"/>
      <c r="D3" s="891"/>
      <c r="E3" s="891"/>
      <c r="F3" s="18"/>
      <c r="G3" s="18"/>
    </row>
    <row r="4" spans="1:7" s="133" customFormat="1" ht="24.95" customHeight="1" thickBot="1">
      <c r="A4" s="889" t="s">
        <v>679</v>
      </c>
      <c r="B4" s="890"/>
      <c r="C4" s="890"/>
      <c r="D4" s="890"/>
      <c r="E4" s="890"/>
      <c r="F4" s="19"/>
      <c r="G4" s="19"/>
    </row>
    <row r="5" spans="1:7" s="134" customFormat="1" ht="24.75" customHeight="1">
      <c r="A5" s="614" t="s">
        <v>808</v>
      </c>
      <c r="B5" s="644" t="s">
        <v>809</v>
      </c>
      <c r="C5" s="914" t="s">
        <v>810</v>
      </c>
      <c r="D5" s="615" t="s">
        <v>811</v>
      </c>
      <c r="E5" s="916" t="s">
        <v>812</v>
      </c>
      <c r="F5" s="616"/>
      <c r="G5" s="612"/>
    </row>
    <row r="6" spans="1:7" s="134" customFormat="1" ht="24.75" customHeight="1">
      <c r="A6" s="636" t="s">
        <v>813</v>
      </c>
      <c r="B6" s="637" t="s">
        <v>814</v>
      </c>
      <c r="C6" s="915"/>
      <c r="D6" s="637" t="s">
        <v>814</v>
      </c>
      <c r="E6" s="917"/>
      <c r="F6" s="612"/>
      <c r="G6" s="612"/>
    </row>
    <row r="7" spans="1:7" s="134" customFormat="1" ht="8.4499999999999993" customHeight="1">
      <c r="A7" s="639"/>
      <c r="B7" s="255"/>
      <c r="C7" s="640"/>
      <c r="D7" s="255"/>
      <c r="E7" s="641"/>
      <c r="F7" s="633"/>
      <c r="G7" s="633"/>
    </row>
    <row r="8" spans="1:7" s="133" customFormat="1" ht="108" customHeight="1">
      <c r="A8" s="624">
        <f>A9+A14</f>
        <v>44955127</v>
      </c>
      <c r="B8" s="625">
        <f>B9+B14</f>
        <v>12583880</v>
      </c>
      <c r="C8" s="638" t="s">
        <v>815</v>
      </c>
      <c r="D8" s="625">
        <f>D9+D14</f>
        <v>32051586</v>
      </c>
      <c r="E8" s="650" t="s">
        <v>854</v>
      </c>
    </row>
    <row r="9" spans="1:7" s="133" customFormat="1" ht="34.5" customHeight="1">
      <c r="A9" s="624">
        <f>A10-A11+A12+A13</f>
        <v>32215866</v>
      </c>
      <c r="B9" s="625">
        <f>B10-B11+B12+B13</f>
        <v>11122282</v>
      </c>
      <c r="C9" s="638" t="s">
        <v>243</v>
      </c>
      <c r="D9" s="625">
        <f>D10-D11+D12+D13</f>
        <v>4648121</v>
      </c>
      <c r="E9" s="626"/>
    </row>
    <row r="10" spans="1:7" s="133" customFormat="1" ht="36.6" customHeight="1">
      <c r="A10" s="561">
        <v>0</v>
      </c>
      <c r="B10" s="627">
        <v>5000083</v>
      </c>
      <c r="C10" s="259" t="s">
        <v>816</v>
      </c>
      <c r="D10" s="275">
        <v>0</v>
      </c>
      <c r="E10" s="626"/>
    </row>
    <row r="11" spans="1:7" s="133" customFormat="1" ht="38.25" customHeight="1">
      <c r="A11" s="628">
        <v>17365</v>
      </c>
      <c r="B11" s="627">
        <v>17447</v>
      </c>
      <c r="C11" s="259" t="s">
        <v>817</v>
      </c>
      <c r="D11" s="627">
        <v>17447</v>
      </c>
      <c r="E11" s="629" t="s">
        <v>818</v>
      </c>
    </row>
    <row r="12" spans="1:7" s="133" customFormat="1" ht="45.75" customHeight="1">
      <c r="A12" s="628">
        <v>3422526</v>
      </c>
      <c r="B12" s="627">
        <v>4031724</v>
      </c>
      <c r="C12" s="259" t="s">
        <v>819</v>
      </c>
      <c r="D12" s="627">
        <v>3321189</v>
      </c>
      <c r="E12" s="626" t="s">
        <v>820</v>
      </c>
    </row>
    <row r="13" spans="1:7" s="133" customFormat="1" ht="51.6" customHeight="1">
      <c r="A13" s="628">
        <v>28810705</v>
      </c>
      <c r="B13" s="627">
        <v>2107922</v>
      </c>
      <c r="C13" s="259" t="s">
        <v>821</v>
      </c>
      <c r="D13" s="630">
        <v>1344379</v>
      </c>
      <c r="E13" s="626" t="s">
        <v>822</v>
      </c>
    </row>
    <row r="14" spans="1:7" s="133" customFormat="1" ht="34.5" customHeight="1">
      <c r="A14" s="624">
        <f>A15+A16</f>
        <v>12739261</v>
      </c>
      <c r="B14" s="625">
        <f>B15+B16</f>
        <v>1461598</v>
      </c>
      <c r="C14" s="638" t="s">
        <v>244</v>
      </c>
      <c r="D14" s="625">
        <f>D15+D16</f>
        <v>27403465</v>
      </c>
      <c r="E14" s="626"/>
    </row>
    <row r="15" spans="1:7" s="133" customFormat="1" ht="42" customHeight="1">
      <c r="A15" s="561">
        <v>0</v>
      </c>
      <c r="B15" s="645">
        <v>0</v>
      </c>
      <c r="C15" s="259" t="s">
        <v>819</v>
      </c>
      <c r="D15" s="627">
        <v>-14842935</v>
      </c>
      <c r="E15" s="626" t="s">
        <v>820</v>
      </c>
    </row>
    <row r="16" spans="1:7" s="133" customFormat="1" ht="51.6" customHeight="1">
      <c r="A16" s="628">
        <v>12739261</v>
      </c>
      <c r="B16" s="627">
        <v>1461598</v>
      </c>
      <c r="C16" s="259" t="s">
        <v>821</v>
      </c>
      <c r="D16" s="630">
        <v>42246400</v>
      </c>
      <c r="E16" s="626" t="s">
        <v>822</v>
      </c>
    </row>
    <row r="17" spans="1:5" s="133" customFormat="1" ht="16.899999999999999" customHeight="1">
      <c r="A17" s="631"/>
      <c r="B17" s="275"/>
      <c r="C17" s="259"/>
      <c r="D17" s="643"/>
      <c r="E17" s="629"/>
    </row>
    <row r="18" spans="1:5" s="133" customFormat="1" ht="16.899999999999999" customHeight="1">
      <c r="A18" s="631"/>
      <c r="B18" s="275"/>
      <c r="C18" s="259"/>
      <c r="D18" s="643"/>
      <c r="E18" s="629"/>
    </row>
    <row r="19" spans="1:5" s="133" customFormat="1" ht="27" customHeight="1">
      <c r="A19" s="631"/>
      <c r="B19" s="275"/>
      <c r="C19" s="259"/>
      <c r="D19" s="643"/>
      <c r="E19" s="629"/>
    </row>
    <row r="20" spans="1:5" s="133" customFormat="1" ht="18.600000000000001" customHeight="1">
      <c r="A20" s="631"/>
      <c r="B20" s="275"/>
      <c r="C20" s="259"/>
      <c r="D20" s="643"/>
      <c r="E20" s="629"/>
    </row>
    <row r="21" spans="1:5" s="133" customFormat="1" ht="27" customHeight="1">
      <c r="A21" s="631"/>
      <c r="B21" s="275"/>
      <c r="C21" s="259"/>
      <c r="D21" s="643"/>
      <c r="E21" s="629"/>
    </row>
    <row r="22" spans="1:5" s="133" customFormat="1" ht="20.25" customHeight="1">
      <c r="A22" s="631"/>
      <c r="B22" s="275"/>
      <c r="C22" s="259"/>
      <c r="D22" s="643"/>
      <c r="E22" s="629"/>
    </row>
    <row r="23" spans="1:5" s="133" customFormat="1" ht="10.15" customHeight="1">
      <c r="A23" s="631"/>
      <c r="B23" s="275"/>
      <c r="C23" s="259"/>
      <c r="D23" s="643"/>
      <c r="E23" s="629"/>
    </row>
    <row r="24" spans="1:5" s="133" customFormat="1" ht="10.15" customHeight="1">
      <c r="A24" s="631"/>
      <c r="B24" s="275"/>
      <c r="C24" s="259"/>
      <c r="D24" s="643"/>
      <c r="E24" s="629"/>
    </row>
    <row r="25" spans="1:5" s="133" customFormat="1" ht="9.75" customHeight="1">
      <c r="A25" s="631"/>
      <c r="B25" s="275"/>
      <c r="C25" s="270"/>
      <c r="D25" s="643"/>
      <c r="E25" s="632"/>
    </row>
    <row r="26" spans="1:5" s="133" customFormat="1" ht="16.149999999999999" customHeight="1">
      <c r="A26" s="241"/>
      <c r="B26" s="160"/>
      <c r="C26" s="617"/>
      <c r="D26" s="618"/>
      <c r="E26" s="619"/>
    </row>
    <row r="27" spans="1:5" ht="20.45" customHeight="1" thickBot="1">
      <c r="A27" s="620"/>
      <c r="B27" s="136"/>
      <c r="C27" s="621"/>
      <c r="D27" s="622"/>
      <c r="E27" s="623"/>
    </row>
    <row r="28" spans="1:5" ht="43.5" customHeight="1"/>
  </sheetData>
  <mergeCells count="6">
    <mergeCell ref="A1:E1"/>
    <mergeCell ref="A2:E2"/>
    <mergeCell ref="A3:E3"/>
    <mergeCell ref="A4:E4"/>
    <mergeCell ref="C5:C6"/>
    <mergeCell ref="E5:E6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38" orientation="portrait" useFirstPageNumber="1" r:id="rId1"/>
  <headerFooter>
    <oddFooter>&amp;C&amp;"Times New Roman,標準"&amp;P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>
  <dimension ref="A1:H34"/>
  <sheetViews>
    <sheetView workbookViewId="0">
      <selection activeCell="B10" sqref="B10"/>
    </sheetView>
  </sheetViews>
  <sheetFormatPr defaultColWidth="9" defaultRowHeight="15.75"/>
  <cols>
    <col min="1" max="1" width="34.625" style="6" customWidth="1"/>
    <col min="2" max="2" width="22.875" style="6" customWidth="1"/>
    <col min="3" max="3" width="32.5" style="6" customWidth="1"/>
    <col min="4" max="4" width="10.5" style="6" bestFit="1" customWidth="1"/>
    <col min="5" max="5" width="5.5" style="6" bestFit="1" customWidth="1"/>
    <col min="6" max="6" width="39" style="6" customWidth="1"/>
    <col min="7" max="7" width="9" style="6"/>
    <col min="8" max="8" width="26.375" style="6" customWidth="1"/>
    <col min="9" max="9" width="19.875" style="6" customWidth="1"/>
    <col min="10" max="16384" width="9" style="6"/>
  </cols>
  <sheetData>
    <row r="1" spans="1:8" s="2" customFormat="1" ht="21">
      <c r="A1" s="827" t="s">
        <v>399</v>
      </c>
      <c r="B1" s="827"/>
      <c r="C1" s="827"/>
      <c r="D1" s="231"/>
      <c r="E1" s="231"/>
      <c r="F1" s="1"/>
      <c r="G1" s="1"/>
      <c r="H1" s="1"/>
    </row>
    <row r="2" spans="1:8" s="2" customFormat="1" ht="21">
      <c r="A2" s="827" t="s">
        <v>335</v>
      </c>
      <c r="B2" s="827"/>
      <c r="C2" s="827"/>
      <c r="D2" s="231"/>
      <c r="E2" s="231"/>
      <c r="F2" s="1"/>
      <c r="G2" s="1"/>
      <c r="H2" s="1"/>
    </row>
    <row r="3" spans="1:8" s="2" customFormat="1" ht="24.75" customHeight="1">
      <c r="A3" s="829" t="s">
        <v>199</v>
      </c>
      <c r="B3" s="829"/>
      <c r="C3" s="829"/>
      <c r="D3" s="232"/>
      <c r="E3" s="232"/>
      <c r="F3" s="3"/>
      <c r="G3" s="3"/>
      <c r="H3" s="3"/>
    </row>
    <row r="4" spans="1:8" s="2" customFormat="1" ht="24.95" customHeight="1" thickBot="1">
      <c r="A4" s="838" t="s">
        <v>676</v>
      </c>
      <c r="B4" s="838"/>
      <c r="C4" s="838"/>
      <c r="D4" s="4"/>
      <c r="E4" s="4"/>
      <c r="F4" s="4"/>
      <c r="G4" s="4"/>
      <c r="H4" s="4"/>
    </row>
    <row r="5" spans="1:8" ht="30" customHeight="1">
      <c r="A5" s="233" t="s">
        <v>195</v>
      </c>
      <c r="B5" s="234" t="s">
        <v>107</v>
      </c>
      <c r="C5" s="235" t="s">
        <v>200</v>
      </c>
    </row>
    <row r="6" spans="1:8" ht="8.25" customHeight="1">
      <c r="A6" s="297"/>
      <c r="B6" s="255"/>
      <c r="C6" s="298"/>
    </row>
    <row r="7" spans="1:8" s="14" customFormat="1" ht="16.5">
      <c r="A7" s="91" t="s">
        <v>201</v>
      </c>
      <c r="B7" s="321">
        <v>625</v>
      </c>
      <c r="C7" s="7"/>
    </row>
    <row r="8" spans="1:8" s="14" customFormat="1" ht="30" customHeight="1">
      <c r="A8" s="91" t="s">
        <v>202</v>
      </c>
      <c r="B8" s="275"/>
      <c r="C8" s="62"/>
    </row>
    <row r="9" spans="1:8" s="14" customFormat="1" ht="30" customHeight="1">
      <c r="A9" s="91" t="s">
        <v>203</v>
      </c>
      <c r="B9" s="237" t="s">
        <v>204</v>
      </c>
      <c r="C9" s="62"/>
    </row>
    <row r="10" spans="1:8" s="14" customFormat="1" ht="30" customHeight="1">
      <c r="A10" s="91" t="s">
        <v>205</v>
      </c>
      <c r="B10" s="237" t="s">
        <v>204</v>
      </c>
      <c r="C10" s="31"/>
    </row>
    <row r="11" spans="1:8" s="14" customFormat="1" ht="30" customHeight="1">
      <c r="A11" s="91" t="s">
        <v>206</v>
      </c>
      <c r="B11" s="237" t="s">
        <v>204</v>
      </c>
      <c r="C11" s="31"/>
    </row>
    <row r="12" spans="1:8" s="14" customFormat="1" ht="30" customHeight="1">
      <c r="A12" s="238" t="s">
        <v>207</v>
      </c>
      <c r="B12" s="237" t="s">
        <v>204</v>
      </c>
      <c r="C12" s="239"/>
    </row>
    <row r="13" spans="1:8" s="14" customFormat="1" ht="30" customHeight="1">
      <c r="A13" s="238" t="s">
        <v>208</v>
      </c>
      <c r="B13" s="237" t="s">
        <v>204</v>
      </c>
      <c r="C13" s="240"/>
    </row>
    <row r="14" spans="1:8" s="14" customFormat="1" ht="30" customHeight="1">
      <c r="A14" s="238" t="s">
        <v>209</v>
      </c>
      <c r="B14" s="275"/>
      <c r="C14" s="240"/>
    </row>
    <row r="15" spans="1:8" s="14" customFormat="1" ht="30" customHeight="1">
      <c r="A15" s="238" t="s">
        <v>210</v>
      </c>
      <c r="B15" s="237" t="s">
        <v>204</v>
      </c>
      <c r="C15" s="240"/>
    </row>
    <row r="16" spans="1:8" s="14" customFormat="1" ht="30" customHeight="1">
      <c r="A16" s="238" t="s">
        <v>211</v>
      </c>
      <c r="B16" s="237" t="s">
        <v>204</v>
      </c>
      <c r="C16" s="240"/>
    </row>
    <row r="17" spans="1:3" s="14" customFormat="1" ht="30" customHeight="1">
      <c r="A17" s="238" t="s">
        <v>208</v>
      </c>
      <c r="B17" s="237" t="s">
        <v>204</v>
      </c>
      <c r="C17" s="240"/>
    </row>
    <row r="18" spans="1:3" s="14" customFormat="1" ht="30" customHeight="1">
      <c r="A18" s="238" t="s">
        <v>216</v>
      </c>
      <c r="B18" s="322">
        <f>B7+B8</f>
        <v>625</v>
      </c>
      <c r="C18" s="240"/>
    </row>
    <row r="19" spans="1:3">
      <c r="A19" s="241"/>
      <c r="B19" s="236"/>
      <c r="C19" s="240"/>
    </row>
    <row r="20" spans="1:3">
      <c r="A20" s="241"/>
      <c r="B20" s="236"/>
      <c r="C20" s="240"/>
    </row>
    <row r="21" spans="1:3">
      <c r="A21" s="242"/>
      <c r="B21" s="135"/>
      <c r="C21" s="156"/>
    </row>
    <row r="22" spans="1:3">
      <c r="A22" s="242"/>
      <c r="B22" s="135"/>
      <c r="C22" s="156"/>
    </row>
    <row r="23" spans="1:3">
      <c r="A23" s="242"/>
      <c r="B23" s="135"/>
      <c r="C23" s="156"/>
    </row>
    <row r="24" spans="1:3">
      <c r="A24" s="242"/>
      <c r="B24" s="135"/>
      <c r="C24" s="156"/>
    </row>
    <row r="25" spans="1:3">
      <c r="A25" s="242"/>
      <c r="B25" s="135"/>
      <c r="C25" s="156"/>
    </row>
    <row r="26" spans="1:3">
      <c r="A26" s="242"/>
      <c r="B26" s="135"/>
      <c r="C26" s="156"/>
    </row>
    <row r="27" spans="1:3">
      <c r="A27" s="242"/>
      <c r="B27" s="135"/>
      <c r="C27" s="156"/>
    </row>
    <row r="28" spans="1:3">
      <c r="A28" s="242"/>
      <c r="B28" s="135"/>
      <c r="C28" s="156"/>
    </row>
    <row r="29" spans="1:3">
      <c r="A29" s="242"/>
      <c r="B29" s="135"/>
      <c r="C29" s="156"/>
    </row>
    <row r="30" spans="1:3">
      <c r="A30" s="242"/>
      <c r="B30" s="135"/>
      <c r="C30" s="156"/>
    </row>
    <row r="31" spans="1:3">
      <c r="A31" s="242"/>
      <c r="B31" s="135"/>
      <c r="C31" s="156"/>
    </row>
    <row r="32" spans="1:3" ht="17.45" customHeight="1">
      <c r="A32" s="242"/>
      <c r="B32" s="135"/>
      <c r="C32" s="156"/>
    </row>
    <row r="33" spans="1:3" ht="49.9" customHeight="1">
      <c r="A33" s="241"/>
      <c r="B33" s="236"/>
      <c r="C33" s="243"/>
    </row>
    <row r="34" spans="1:3" ht="23.45" customHeight="1" thickBot="1">
      <c r="A34" s="244"/>
      <c r="B34" s="245"/>
      <c r="C34" s="165"/>
    </row>
  </sheetData>
  <mergeCells count="4">
    <mergeCell ref="A1:C1"/>
    <mergeCell ref="A2:C2"/>
    <mergeCell ref="A3:C3"/>
    <mergeCell ref="A4:C4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39" orientation="portrait" useFirstPageNumber="1" r:id="rId1"/>
  <headerFooter alignWithMargins="0">
    <oddFooter>&amp;C&amp;"Times New Roman,標準"&amp;P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>
  <dimension ref="A1:E50"/>
  <sheetViews>
    <sheetView topLeftCell="A43" workbookViewId="0">
      <selection activeCell="B45" sqref="B45"/>
    </sheetView>
  </sheetViews>
  <sheetFormatPr defaultColWidth="9" defaultRowHeight="15.75"/>
  <cols>
    <col min="1" max="1" width="14.5" style="6" customWidth="1"/>
    <col min="2" max="2" width="33.625" style="6" customWidth="1"/>
    <col min="3" max="3" width="14.5" style="6" customWidth="1"/>
    <col min="4" max="4" width="14.5" style="27" customWidth="1"/>
    <col min="5" max="5" width="12.875" style="6" customWidth="1"/>
    <col min="6" max="16384" width="9" style="6"/>
  </cols>
  <sheetData>
    <row r="1" spans="1:5" ht="21">
      <c r="A1" s="827" t="s">
        <v>399</v>
      </c>
      <c r="B1" s="827"/>
      <c r="C1" s="827"/>
      <c r="D1" s="827"/>
      <c r="E1" s="827"/>
    </row>
    <row r="2" spans="1:5" ht="21">
      <c r="A2" s="827" t="s">
        <v>234</v>
      </c>
      <c r="B2" s="827"/>
      <c r="C2" s="827"/>
      <c r="D2" s="827"/>
      <c r="E2" s="827"/>
    </row>
    <row r="3" spans="1:5" ht="24.75" customHeight="1">
      <c r="A3" s="829" t="s">
        <v>156</v>
      </c>
      <c r="B3" s="830"/>
      <c r="C3" s="830"/>
      <c r="D3" s="830"/>
      <c r="E3" s="830"/>
    </row>
    <row r="4" spans="1:5" ht="24.75" customHeight="1" thickBot="1">
      <c r="A4" s="838" t="s">
        <v>681</v>
      </c>
      <c r="B4" s="839"/>
      <c r="C4" s="839"/>
      <c r="D4" s="839"/>
      <c r="E4" s="839"/>
    </row>
    <row r="5" spans="1:5" ht="15.75" customHeight="1">
      <c r="A5" s="919" t="s">
        <v>700</v>
      </c>
      <c r="B5" s="922" t="s">
        <v>157</v>
      </c>
      <c r="C5" s="928" t="s">
        <v>701</v>
      </c>
      <c r="D5" s="928" t="s">
        <v>213</v>
      </c>
      <c r="E5" s="925" t="s">
        <v>158</v>
      </c>
    </row>
    <row r="6" spans="1:5" ht="15.75" customHeight="1">
      <c r="A6" s="920"/>
      <c r="B6" s="923"/>
      <c r="C6" s="929"/>
      <c r="D6" s="929"/>
      <c r="E6" s="926"/>
    </row>
    <row r="7" spans="1:5" ht="15.75" customHeight="1">
      <c r="A7" s="921"/>
      <c r="B7" s="924"/>
      <c r="C7" s="930"/>
      <c r="D7" s="930"/>
      <c r="E7" s="927"/>
    </row>
    <row r="8" spans="1:5" ht="8.25" customHeight="1">
      <c r="A8" s="34"/>
      <c r="B8" s="177"/>
      <c r="C8" s="580"/>
      <c r="D8" s="581"/>
      <c r="E8" s="178"/>
    </row>
    <row r="9" spans="1:5" s="42" customFormat="1" ht="30" customHeight="1">
      <c r="A9" s="425">
        <v>820920118</v>
      </c>
      <c r="B9" s="426" t="s">
        <v>246</v>
      </c>
      <c r="C9" s="181">
        <v>892521215</v>
      </c>
      <c r="D9" s="181">
        <v>858127891</v>
      </c>
      <c r="E9" s="182">
        <v>34393324</v>
      </c>
    </row>
    <row r="10" spans="1:5" s="42" customFormat="1" ht="30" customHeight="1">
      <c r="A10" s="179">
        <v>664453344</v>
      </c>
      <c r="B10" s="183" t="s">
        <v>159</v>
      </c>
      <c r="C10" s="181">
        <v>620685426</v>
      </c>
      <c r="D10" s="181">
        <v>622975672</v>
      </c>
      <c r="E10" s="182">
        <v>-2290246</v>
      </c>
    </row>
    <row r="11" spans="1:5" s="14" customFormat="1" ht="33" customHeight="1">
      <c r="A11" s="184">
        <v>195696469</v>
      </c>
      <c r="B11" s="185" t="s">
        <v>160</v>
      </c>
      <c r="C11" s="186">
        <v>109961572</v>
      </c>
      <c r="D11" s="186">
        <v>137125614</v>
      </c>
      <c r="E11" s="187">
        <v>-27164042</v>
      </c>
    </row>
    <row r="12" spans="1:5" s="14" customFormat="1" ht="30" customHeight="1">
      <c r="A12" s="184">
        <v>380225937</v>
      </c>
      <c r="B12" s="185" t="s">
        <v>161</v>
      </c>
      <c r="C12" s="186">
        <v>430836217</v>
      </c>
      <c r="D12" s="186">
        <v>401881531</v>
      </c>
      <c r="E12" s="187">
        <v>28954686</v>
      </c>
    </row>
    <row r="13" spans="1:5" s="14" customFormat="1" ht="30" customHeight="1">
      <c r="A13" s="184">
        <v>82450091</v>
      </c>
      <c r="B13" s="185" t="s">
        <v>162</v>
      </c>
      <c r="C13" s="186">
        <v>72791401</v>
      </c>
      <c r="D13" s="186">
        <v>77982505</v>
      </c>
      <c r="E13" s="187">
        <v>-5191104</v>
      </c>
    </row>
    <row r="14" spans="1:5" s="14" customFormat="1" ht="30" customHeight="1">
      <c r="A14" s="184">
        <v>26194</v>
      </c>
      <c r="B14" s="185" t="s">
        <v>163</v>
      </c>
      <c r="C14" s="186">
        <v>10500</v>
      </c>
      <c r="D14" s="186">
        <v>10758</v>
      </c>
      <c r="E14" s="187">
        <v>-258</v>
      </c>
    </row>
    <row r="15" spans="1:5" s="14" customFormat="1" ht="33" customHeight="1">
      <c r="A15" s="184">
        <v>6054652</v>
      </c>
      <c r="B15" s="185" t="s">
        <v>164</v>
      </c>
      <c r="C15" s="186">
        <v>7085736</v>
      </c>
      <c r="D15" s="186">
        <v>5975264</v>
      </c>
      <c r="E15" s="189">
        <v>1110472</v>
      </c>
    </row>
    <row r="16" spans="1:5" s="42" customFormat="1" ht="36" customHeight="1">
      <c r="A16" s="179">
        <v>132967127</v>
      </c>
      <c r="B16" s="188" t="s">
        <v>165</v>
      </c>
      <c r="C16" s="181">
        <v>243877776</v>
      </c>
      <c r="D16" s="181">
        <v>209462190</v>
      </c>
      <c r="E16" s="182">
        <v>34415586</v>
      </c>
    </row>
    <row r="17" spans="1:5" s="14" customFormat="1" ht="34.5" customHeight="1">
      <c r="A17" s="184">
        <v>125092139</v>
      </c>
      <c r="B17" s="185" t="s">
        <v>166</v>
      </c>
      <c r="C17" s="186">
        <v>234427776</v>
      </c>
      <c r="D17" s="186">
        <v>202376190</v>
      </c>
      <c r="E17" s="187">
        <v>32051586</v>
      </c>
    </row>
    <row r="18" spans="1:5" s="14" customFormat="1" ht="30" customHeight="1">
      <c r="A18" s="184">
        <v>7874988</v>
      </c>
      <c r="B18" s="185" t="s">
        <v>167</v>
      </c>
      <c r="C18" s="186">
        <v>9450000</v>
      </c>
      <c r="D18" s="186">
        <v>7086000</v>
      </c>
      <c r="E18" s="187">
        <v>2364000</v>
      </c>
    </row>
    <row r="19" spans="1:5" s="42" customFormat="1" ht="30" customHeight="1">
      <c r="A19" s="195">
        <v>0</v>
      </c>
      <c r="B19" s="183" t="s">
        <v>786</v>
      </c>
      <c r="C19" s="181">
        <v>5605</v>
      </c>
      <c r="D19" s="196">
        <v>0</v>
      </c>
      <c r="E19" s="182">
        <v>5605</v>
      </c>
    </row>
    <row r="20" spans="1:5" s="14" customFormat="1" ht="30" customHeight="1">
      <c r="A20" s="198">
        <v>0</v>
      </c>
      <c r="B20" s="185" t="s">
        <v>787</v>
      </c>
      <c r="C20" s="186">
        <v>5605</v>
      </c>
      <c r="D20" s="194">
        <v>0</v>
      </c>
      <c r="E20" s="189">
        <v>5605</v>
      </c>
    </row>
    <row r="21" spans="1:5" s="42" customFormat="1" ht="30" customHeight="1">
      <c r="A21" s="179">
        <v>23499647</v>
      </c>
      <c r="B21" s="183" t="s">
        <v>168</v>
      </c>
      <c r="C21" s="181">
        <v>27952408</v>
      </c>
      <c r="D21" s="181">
        <v>25690029</v>
      </c>
      <c r="E21" s="182">
        <v>2262379</v>
      </c>
    </row>
    <row r="22" spans="1:5" s="14" customFormat="1" ht="32.25" customHeight="1">
      <c r="A22" s="184">
        <v>28392</v>
      </c>
      <c r="B22" s="185" t="s">
        <v>169</v>
      </c>
      <c r="C22" s="186">
        <v>28392</v>
      </c>
      <c r="D22" s="186">
        <v>28392</v>
      </c>
      <c r="E22" s="197">
        <v>0</v>
      </c>
    </row>
    <row r="23" spans="1:5" s="14" customFormat="1" ht="30" customHeight="1">
      <c r="A23" s="184">
        <v>23471254</v>
      </c>
      <c r="B23" s="185" t="s">
        <v>170</v>
      </c>
      <c r="C23" s="186">
        <v>27924016</v>
      </c>
      <c r="D23" s="186">
        <v>25661637</v>
      </c>
      <c r="E23" s="187">
        <v>2262379</v>
      </c>
    </row>
    <row r="24" spans="1:5" s="14" customFormat="1" ht="27" customHeight="1">
      <c r="A24" s="184"/>
      <c r="B24" s="185"/>
      <c r="C24" s="186"/>
      <c r="D24" s="186"/>
      <c r="E24" s="187"/>
    </row>
    <row r="25" spans="1:5" s="14" customFormat="1" ht="30" customHeight="1">
      <c r="A25" s="184"/>
      <c r="B25" s="185"/>
      <c r="C25" s="186"/>
      <c r="D25" s="186"/>
      <c r="E25" s="187"/>
    </row>
    <row r="26" spans="1:5" s="14" customFormat="1" ht="30" customHeight="1">
      <c r="A26" s="184"/>
      <c r="B26" s="185"/>
      <c r="C26" s="186"/>
      <c r="D26" s="186"/>
      <c r="E26" s="187"/>
    </row>
    <row r="27" spans="1:5" s="14" customFormat="1" ht="31.15" customHeight="1">
      <c r="A27" s="184"/>
      <c r="B27" s="185"/>
      <c r="C27" s="186"/>
      <c r="D27" s="186"/>
      <c r="E27" s="187"/>
    </row>
    <row r="28" spans="1:5" s="14" customFormat="1" ht="21" customHeight="1">
      <c r="A28" s="184"/>
      <c r="B28" s="185"/>
      <c r="C28" s="186"/>
      <c r="D28" s="186"/>
      <c r="E28" s="187"/>
    </row>
    <row r="29" spans="1:5" s="42" customFormat="1" ht="30" customHeight="1" thickBot="1">
      <c r="A29" s="190">
        <v>820920118</v>
      </c>
      <c r="B29" s="191" t="s">
        <v>171</v>
      </c>
      <c r="C29" s="192">
        <v>892521215</v>
      </c>
      <c r="D29" s="192">
        <v>858127891</v>
      </c>
      <c r="E29" s="193">
        <v>34393324</v>
      </c>
    </row>
    <row r="30" spans="1:5" s="42" customFormat="1" ht="30" customHeight="1">
      <c r="A30" s="179">
        <v>820914909</v>
      </c>
      <c r="B30" s="426" t="s">
        <v>40</v>
      </c>
      <c r="C30" s="181">
        <v>892516006</v>
      </c>
      <c r="D30" s="181">
        <v>858122682</v>
      </c>
      <c r="E30" s="182">
        <v>34393324</v>
      </c>
    </row>
    <row r="31" spans="1:5" s="42" customFormat="1" ht="32.25" customHeight="1">
      <c r="A31" s="179">
        <v>9902928</v>
      </c>
      <c r="B31" s="183" t="s">
        <v>172</v>
      </c>
      <c r="C31" s="181">
        <v>10200365</v>
      </c>
      <c r="D31" s="181">
        <v>10195320</v>
      </c>
      <c r="E31" s="182">
        <v>5045</v>
      </c>
    </row>
    <row r="32" spans="1:5" s="14" customFormat="1" ht="33.75" customHeight="1">
      <c r="A32" s="184">
        <v>2350000</v>
      </c>
      <c r="B32" s="185" t="s">
        <v>173</v>
      </c>
      <c r="C32" s="186">
        <v>2640736</v>
      </c>
      <c r="D32" s="186">
        <v>2641264</v>
      </c>
      <c r="E32" s="187">
        <v>-528</v>
      </c>
    </row>
    <row r="33" spans="1:5" s="14" customFormat="1" ht="34.5" customHeight="1">
      <c r="A33" s="184">
        <v>4463296</v>
      </c>
      <c r="B33" s="185" t="s">
        <v>174</v>
      </c>
      <c r="C33" s="186">
        <v>4483698</v>
      </c>
      <c r="D33" s="186">
        <v>4471225</v>
      </c>
      <c r="E33" s="187">
        <v>12473</v>
      </c>
    </row>
    <row r="34" spans="1:5" s="14" customFormat="1" ht="33.75" customHeight="1">
      <c r="A34" s="184">
        <v>334567</v>
      </c>
      <c r="B34" s="185" t="s">
        <v>175</v>
      </c>
      <c r="C34" s="186">
        <v>320866</v>
      </c>
      <c r="D34" s="186">
        <v>327766</v>
      </c>
      <c r="E34" s="187">
        <v>-6900</v>
      </c>
    </row>
    <row r="35" spans="1:5" s="14" customFormat="1" ht="30" customHeight="1">
      <c r="A35" s="184">
        <v>2755065</v>
      </c>
      <c r="B35" s="185" t="s">
        <v>176</v>
      </c>
      <c r="C35" s="194">
        <v>2755065</v>
      </c>
      <c r="D35" s="194">
        <v>2755065</v>
      </c>
      <c r="E35" s="197">
        <v>0</v>
      </c>
    </row>
    <row r="36" spans="1:5" s="42" customFormat="1" ht="30" customHeight="1">
      <c r="A36" s="179">
        <v>811011981</v>
      </c>
      <c r="B36" s="188" t="s">
        <v>177</v>
      </c>
      <c r="C36" s="181">
        <v>882315641</v>
      </c>
      <c r="D36" s="181">
        <v>847927362</v>
      </c>
      <c r="E36" s="182">
        <v>34388279</v>
      </c>
    </row>
    <row r="37" spans="1:5" s="14" customFormat="1" ht="33" customHeight="1">
      <c r="A37" s="184">
        <v>810980560</v>
      </c>
      <c r="B37" s="185" t="s">
        <v>178</v>
      </c>
      <c r="C37" s="186">
        <v>882286274</v>
      </c>
      <c r="D37" s="186">
        <v>847897283</v>
      </c>
      <c r="E37" s="187">
        <v>34388991</v>
      </c>
    </row>
    <row r="38" spans="1:5" s="14" customFormat="1" ht="30" customHeight="1">
      <c r="A38" s="184">
        <v>31421</v>
      </c>
      <c r="B38" s="185" t="s">
        <v>179</v>
      </c>
      <c r="C38" s="186">
        <v>29367</v>
      </c>
      <c r="D38" s="186">
        <v>30079</v>
      </c>
      <c r="E38" s="187">
        <v>-712</v>
      </c>
    </row>
    <row r="39" spans="1:5" s="42" customFormat="1" ht="30" customHeight="1">
      <c r="A39" s="179">
        <v>5209</v>
      </c>
      <c r="B39" s="426" t="s">
        <v>41</v>
      </c>
      <c r="C39" s="181">
        <v>5209</v>
      </c>
      <c r="D39" s="181">
        <v>5209</v>
      </c>
      <c r="E39" s="197">
        <v>0</v>
      </c>
    </row>
    <row r="40" spans="1:5" s="42" customFormat="1" ht="30" customHeight="1">
      <c r="A40" s="179">
        <v>625</v>
      </c>
      <c r="B40" s="183" t="s">
        <v>180</v>
      </c>
      <c r="C40" s="181">
        <v>625</v>
      </c>
      <c r="D40" s="181">
        <v>625</v>
      </c>
      <c r="E40" s="197">
        <v>0</v>
      </c>
    </row>
    <row r="41" spans="1:5" s="14" customFormat="1" ht="30" customHeight="1">
      <c r="A41" s="184">
        <v>625</v>
      </c>
      <c r="B41" s="185" t="s">
        <v>181</v>
      </c>
      <c r="C41" s="186">
        <v>625</v>
      </c>
      <c r="D41" s="186">
        <v>625</v>
      </c>
      <c r="E41" s="189">
        <v>0</v>
      </c>
    </row>
    <row r="42" spans="1:5" s="42" customFormat="1" ht="30" customHeight="1">
      <c r="A42" s="179">
        <v>4584</v>
      </c>
      <c r="B42" s="183" t="s">
        <v>60</v>
      </c>
      <c r="C42" s="181">
        <v>4584</v>
      </c>
      <c r="D42" s="181">
        <v>4584</v>
      </c>
      <c r="E42" s="197">
        <v>0</v>
      </c>
    </row>
    <row r="43" spans="1:5" s="14" customFormat="1" ht="30" customHeight="1">
      <c r="A43" s="184">
        <v>4584</v>
      </c>
      <c r="B43" s="185" t="s">
        <v>61</v>
      </c>
      <c r="C43" s="186">
        <v>4584</v>
      </c>
      <c r="D43" s="186">
        <v>4584</v>
      </c>
      <c r="E43" s="189">
        <v>0</v>
      </c>
    </row>
    <row r="44" spans="1:5" s="42" customFormat="1" ht="30" customHeight="1">
      <c r="A44" s="195">
        <v>0</v>
      </c>
      <c r="B44" s="183" t="s">
        <v>182</v>
      </c>
      <c r="C44" s="196">
        <v>0</v>
      </c>
      <c r="D44" s="196">
        <v>0</v>
      </c>
      <c r="E44" s="197">
        <v>0</v>
      </c>
    </row>
    <row r="45" spans="1:5" s="14" customFormat="1" ht="30" customHeight="1">
      <c r="A45" s="198">
        <v>0</v>
      </c>
      <c r="B45" s="185" t="s">
        <v>183</v>
      </c>
      <c r="C45" s="194">
        <v>0</v>
      </c>
      <c r="D45" s="194">
        <v>0</v>
      </c>
      <c r="E45" s="189">
        <v>0</v>
      </c>
    </row>
    <row r="46" spans="1:5" s="14" customFormat="1" ht="25.5" customHeight="1">
      <c r="A46" s="198"/>
      <c r="B46" s="185"/>
      <c r="C46" s="194"/>
      <c r="D46" s="194"/>
      <c r="E46" s="189"/>
    </row>
    <row r="47" spans="1:5" s="14" customFormat="1" ht="18" customHeight="1">
      <c r="A47" s="198"/>
      <c r="B47" s="185"/>
      <c r="C47" s="194"/>
      <c r="D47" s="194"/>
      <c r="E47" s="189"/>
    </row>
    <row r="48" spans="1:5" s="14" customFormat="1" ht="25.9" customHeight="1">
      <c r="A48" s="198"/>
      <c r="B48" s="185"/>
      <c r="C48" s="194"/>
      <c r="D48" s="194"/>
      <c r="E48" s="189"/>
    </row>
    <row r="49" spans="1:5" s="42" customFormat="1" ht="30" customHeight="1" thickBot="1">
      <c r="A49" s="190">
        <v>820920118</v>
      </c>
      <c r="B49" s="191" t="s">
        <v>171</v>
      </c>
      <c r="C49" s="192">
        <v>892521215</v>
      </c>
      <c r="D49" s="192">
        <v>858127891</v>
      </c>
      <c r="E49" s="193">
        <v>34393324</v>
      </c>
    </row>
    <row r="50" spans="1:5" s="326" customFormat="1" ht="40.5" customHeight="1">
      <c r="A50" s="918" t="s">
        <v>788</v>
      </c>
      <c r="B50" s="918"/>
      <c r="C50" s="918"/>
      <c r="D50" s="918"/>
      <c r="E50" s="918"/>
    </row>
  </sheetData>
  <mergeCells count="10">
    <mergeCell ref="A50:E50"/>
    <mergeCell ref="A1:E1"/>
    <mergeCell ref="A5:A7"/>
    <mergeCell ref="B5:B7"/>
    <mergeCell ref="E5:E7"/>
    <mergeCell ref="C5:C7"/>
    <mergeCell ref="D5:D7"/>
    <mergeCell ref="A4:E4"/>
    <mergeCell ref="A3:E3"/>
    <mergeCell ref="A2:E2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41" orientation="portrait" useFirstPageNumber="1" r:id="rId1"/>
  <headerFooter alignWithMargins="0">
    <oddFooter>&amp;C&amp;"Times New Roman,標準"&amp;P</oddFooter>
  </headerFooter>
  <rowBreaks count="1" manualBreakCount="1">
    <brk id="29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>
  <dimension ref="A1:F42"/>
  <sheetViews>
    <sheetView topLeftCell="A31" workbookViewId="0">
      <selection activeCell="E11" sqref="E11"/>
    </sheetView>
  </sheetViews>
  <sheetFormatPr defaultColWidth="9" defaultRowHeight="15.75"/>
  <cols>
    <col min="1" max="1" width="22.75" style="2" bestFit="1" customWidth="1"/>
    <col min="2" max="2" width="5.25" style="82" customWidth="1"/>
    <col min="3" max="3" width="9.25" style="2" bestFit="1" customWidth="1"/>
    <col min="4" max="4" width="12.625" style="2" customWidth="1"/>
    <col min="5" max="5" width="13" style="2" customWidth="1"/>
    <col min="6" max="6" width="27.125" style="2" customWidth="1"/>
    <col min="7" max="16384" width="9" style="2"/>
  </cols>
  <sheetData>
    <row r="1" spans="1:6" ht="21">
      <c r="A1" s="827" t="s">
        <v>399</v>
      </c>
      <c r="B1" s="828"/>
      <c r="C1" s="828"/>
      <c r="D1" s="828"/>
      <c r="E1" s="828"/>
      <c r="F1" s="828"/>
    </row>
    <row r="2" spans="1:6" ht="21">
      <c r="A2" s="827" t="s">
        <v>234</v>
      </c>
      <c r="B2" s="828"/>
      <c r="C2" s="828"/>
      <c r="D2" s="828"/>
      <c r="E2" s="828"/>
      <c r="F2" s="828"/>
    </row>
    <row r="3" spans="1:6" ht="24.95" customHeight="1">
      <c r="A3" s="830" t="s">
        <v>19</v>
      </c>
      <c r="B3" s="830"/>
      <c r="C3" s="830"/>
      <c r="D3" s="830"/>
      <c r="E3" s="830"/>
      <c r="F3" s="830"/>
    </row>
    <row r="4" spans="1:6" ht="24.95" customHeight="1" thickBot="1">
      <c r="A4" s="831" t="s">
        <v>682</v>
      </c>
      <c r="B4" s="832"/>
      <c r="C4" s="832"/>
      <c r="D4" s="832"/>
      <c r="E4" s="832"/>
      <c r="F4" s="832"/>
    </row>
    <row r="5" spans="1:6" ht="51" customHeight="1">
      <c r="A5" s="105" t="s">
        <v>69</v>
      </c>
      <c r="B5" s="77" t="s">
        <v>82</v>
      </c>
      <c r="C5" s="78" t="s">
        <v>104</v>
      </c>
      <c r="D5" s="106" t="s">
        <v>20</v>
      </c>
      <c r="E5" s="78" t="s">
        <v>77</v>
      </c>
      <c r="F5" s="107" t="s">
        <v>200</v>
      </c>
    </row>
    <row r="6" spans="1:6" ht="8.25" customHeight="1">
      <c r="A6" s="102"/>
      <c r="B6" s="103"/>
      <c r="C6" s="103"/>
      <c r="D6" s="103"/>
      <c r="E6" s="103"/>
      <c r="F6" s="104"/>
    </row>
    <row r="7" spans="1:6" s="42" customFormat="1" ht="18.75" customHeight="1">
      <c r="A7" s="49" t="s">
        <v>68</v>
      </c>
      <c r="B7" s="92"/>
      <c r="C7" s="93"/>
      <c r="D7" s="93"/>
      <c r="E7" s="39">
        <f>E8</f>
        <v>344383283</v>
      </c>
      <c r="F7" s="108"/>
    </row>
    <row r="8" spans="1:6" s="14" customFormat="1" ht="18.75" customHeight="1">
      <c r="A8" s="12" t="s">
        <v>99</v>
      </c>
      <c r="B8" s="46"/>
      <c r="C8" s="98"/>
      <c r="D8" s="98"/>
      <c r="E8" s="44">
        <f>SUM(E9:E12)</f>
        <v>344383283</v>
      </c>
      <c r="F8" s="94"/>
    </row>
    <row r="9" spans="1:6" s="14" customFormat="1" ht="18.75" customHeight="1">
      <c r="A9" s="12" t="s">
        <v>100</v>
      </c>
      <c r="B9" s="46"/>
      <c r="C9" s="98"/>
      <c r="D9" s="98"/>
      <c r="E9" s="44">
        <v>318644426</v>
      </c>
      <c r="F9" s="94"/>
    </row>
    <row r="10" spans="1:6" s="14" customFormat="1" ht="18.75" customHeight="1">
      <c r="A10" s="12" t="s">
        <v>101</v>
      </c>
      <c r="B10" s="46"/>
      <c r="C10" s="96"/>
      <c r="D10" s="98"/>
      <c r="E10" s="44">
        <v>17019396</v>
      </c>
      <c r="F10" s="94"/>
    </row>
    <row r="11" spans="1:6" s="14" customFormat="1" ht="18.75" customHeight="1">
      <c r="A11" s="12" t="s">
        <v>102</v>
      </c>
      <c r="B11" s="46"/>
      <c r="C11" s="98"/>
      <c r="D11" s="98"/>
      <c r="E11" s="95">
        <v>8097834</v>
      </c>
      <c r="F11" s="94"/>
    </row>
    <row r="12" spans="1:6" s="14" customFormat="1" ht="18.75" customHeight="1">
      <c r="A12" s="12" t="s">
        <v>601</v>
      </c>
      <c r="B12" s="46"/>
      <c r="C12" s="98"/>
      <c r="D12" s="98"/>
      <c r="E12" s="95">
        <f>604461+17166</f>
        <v>621627</v>
      </c>
      <c r="F12" s="94"/>
    </row>
    <row r="13" spans="1:6" s="14" customFormat="1" ht="13.9" customHeight="1">
      <c r="A13" s="12"/>
      <c r="B13" s="92"/>
      <c r="C13" s="93"/>
      <c r="D13" s="93"/>
      <c r="E13" s="109"/>
      <c r="F13" s="94"/>
    </row>
    <row r="14" spans="1:6" s="42" customFormat="1" ht="18.75" customHeight="1">
      <c r="A14" s="49" t="s">
        <v>21</v>
      </c>
      <c r="B14" s="92"/>
      <c r="C14" s="109"/>
      <c r="D14" s="93"/>
      <c r="E14" s="39">
        <f>E15</f>
        <v>334330660</v>
      </c>
      <c r="F14" s="108"/>
    </row>
    <row r="15" spans="1:6" s="14" customFormat="1" ht="18.75" customHeight="1">
      <c r="A15" s="12" t="s">
        <v>99</v>
      </c>
      <c r="B15" s="46"/>
      <c r="C15" s="98"/>
      <c r="D15" s="98"/>
      <c r="E15" s="44">
        <f>SUM(E16:E19)</f>
        <v>334330660</v>
      </c>
      <c r="F15" s="94"/>
    </row>
    <row r="16" spans="1:6" s="14" customFormat="1" ht="18.75" customHeight="1">
      <c r="A16" s="12" t="s">
        <v>100</v>
      </c>
      <c r="B16" s="46"/>
      <c r="C16" s="98"/>
      <c r="D16" s="98"/>
      <c r="E16" s="44">
        <v>308919161</v>
      </c>
      <c r="F16" s="94"/>
    </row>
    <row r="17" spans="1:6" s="14" customFormat="1" ht="18.75" customHeight="1">
      <c r="A17" s="12" t="s">
        <v>101</v>
      </c>
      <c r="B17" s="46"/>
      <c r="C17" s="96"/>
      <c r="D17" s="98"/>
      <c r="E17" s="44">
        <v>16523733</v>
      </c>
      <c r="F17" s="94"/>
    </row>
    <row r="18" spans="1:6" s="14" customFormat="1" ht="18.75" customHeight="1">
      <c r="A18" s="12" t="s">
        <v>102</v>
      </c>
      <c r="B18" s="46"/>
      <c r="C18" s="98"/>
      <c r="D18" s="98"/>
      <c r="E18" s="95">
        <v>8261212</v>
      </c>
      <c r="F18" s="94"/>
    </row>
    <row r="19" spans="1:6" s="14" customFormat="1" ht="18.75" customHeight="1">
      <c r="A19" s="12" t="s">
        <v>601</v>
      </c>
      <c r="B19" s="46"/>
      <c r="C19" s="98"/>
      <c r="D19" s="98"/>
      <c r="E19" s="95">
        <v>626554</v>
      </c>
      <c r="F19" s="94"/>
    </row>
    <row r="20" spans="1:6" s="14" customFormat="1" ht="13.9" customHeight="1">
      <c r="A20" s="97"/>
      <c r="B20" s="46"/>
      <c r="C20" s="96"/>
      <c r="D20" s="93"/>
      <c r="E20" s="95"/>
      <c r="F20" s="94"/>
    </row>
    <row r="21" spans="1:6" s="42" customFormat="1" ht="18.75" customHeight="1">
      <c r="A21" s="49" t="s">
        <v>22</v>
      </c>
      <c r="B21" s="92"/>
      <c r="C21" s="93"/>
      <c r="D21" s="93"/>
      <c r="E21" s="39">
        <f>E22</f>
        <v>272443271</v>
      </c>
      <c r="F21" s="108"/>
    </row>
    <row r="22" spans="1:6" s="14" customFormat="1" ht="18.75" customHeight="1">
      <c r="A22" s="12" t="s">
        <v>99</v>
      </c>
      <c r="B22" s="46"/>
      <c r="C22" s="98"/>
      <c r="D22" s="98"/>
      <c r="E22" s="44">
        <f>SUM(E23:E26)</f>
        <v>272443271</v>
      </c>
      <c r="F22" s="94"/>
    </row>
    <row r="23" spans="1:6" s="14" customFormat="1" ht="18.75" customHeight="1">
      <c r="A23" s="12" t="s">
        <v>100</v>
      </c>
      <c r="B23" s="46"/>
      <c r="C23" s="98"/>
      <c r="D23" s="98"/>
      <c r="E23" s="110">
        <v>248791999</v>
      </c>
      <c r="F23" s="94"/>
    </row>
    <row r="24" spans="1:6" s="14" customFormat="1" ht="18.75" customHeight="1">
      <c r="A24" s="12" t="s">
        <v>101</v>
      </c>
      <c r="B24" s="46"/>
      <c r="C24" s="98"/>
      <c r="D24" s="98"/>
      <c r="E24" s="110">
        <v>14928617</v>
      </c>
      <c r="F24" s="94"/>
    </row>
    <row r="25" spans="1:6" s="14" customFormat="1" ht="18.75" customHeight="1">
      <c r="A25" s="12" t="s">
        <v>102</v>
      </c>
      <c r="B25" s="46"/>
      <c r="C25" s="98"/>
      <c r="D25" s="98"/>
      <c r="E25" s="110">
        <v>8241539</v>
      </c>
      <c r="F25" s="94"/>
    </row>
    <row r="26" spans="1:6" s="14" customFormat="1" ht="18.75" customHeight="1">
      <c r="A26" s="12" t="s">
        <v>601</v>
      </c>
      <c r="B26" s="46"/>
      <c r="C26" s="98"/>
      <c r="D26" s="98"/>
      <c r="E26" s="110">
        <v>481116</v>
      </c>
      <c r="F26" s="94"/>
    </row>
    <row r="27" spans="1:6" s="14" customFormat="1" ht="13.9" customHeight="1">
      <c r="A27" s="111"/>
      <c r="B27" s="46"/>
      <c r="C27" s="98"/>
      <c r="D27" s="98"/>
      <c r="E27" s="112"/>
      <c r="F27" s="94"/>
    </row>
    <row r="28" spans="1:6" s="42" customFormat="1" ht="18.75" customHeight="1">
      <c r="A28" s="111" t="s">
        <v>699</v>
      </c>
      <c r="B28" s="92"/>
      <c r="C28" s="93"/>
      <c r="D28" s="93"/>
      <c r="E28" s="39">
        <f>E29</f>
        <v>300493813</v>
      </c>
      <c r="F28" s="108"/>
    </row>
    <row r="29" spans="1:6" s="14" customFormat="1" ht="18.75" customHeight="1">
      <c r="A29" s="12" t="s">
        <v>99</v>
      </c>
      <c r="B29" s="46"/>
      <c r="C29" s="98"/>
      <c r="D29" s="98"/>
      <c r="E29" s="44">
        <f>SUM(E30:E33)</f>
        <v>300493813</v>
      </c>
      <c r="F29" s="94"/>
    </row>
    <row r="30" spans="1:6" s="14" customFormat="1" ht="18.75" customHeight="1">
      <c r="A30" s="12" t="s">
        <v>100</v>
      </c>
      <c r="B30" s="46"/>
      <c r="C30" s="98"/>
      <c r="D30" s="98"/>
      <c r="E30" s="110">
        <v>276378979</v>
      </c>
      <c r="F30" s="94"/>
    </row>
    <row r="31" spans="1:6" s="14" customFormat="1" ht="18.75" customHeight="1">
      <c r="A31" s="12" t="s">
        <v>101</v>
      </c>
      <c r="B31" s="46"/>
      <c r="C31" s="98"/>
      <c r="D31" s="98"/>
      <c r="E31" s="110">
        <v>15463598</v>
      </c>
      <c r="F31" s="94"/>
    </row>
    <row r="32" spans="1:6" s="14" customFormat="1" ht="21.75" customHeight="1">
      <c r="A32" s="12" t="s">
        <v>102</v>
      </c>
      <c r="B32" s="46"/>
      <c r="C32" s="98"/>
      <c r="D32" s="98"/>
      <c r="E32" s="110">
        <v>8158942</v>
      </c>
      <c r="F32" s="94"/>
    </row>
    <row r="33" spans="1:6" s="14" customFormat="1" ht="22.5" customHeight="1">
      <c r="A33" s="12" t="s">
        <v>601</v>
      </c>
      <c r="B33" s="46"/>
      <c r="C33" s="98"/>
      <c r="D33" s="98"/>
      <c r="E33" s="110">
        <v>492294</v>
      </c>
      <c r="F33" s="94"/>
    </row>
    <row r="34" spans="1:6" s="14" customFormat="1" ht="14.25" customHeight="1">
      <c r="A34" s="111"/>
      <c r="B34" s="46"/>
      <c r="C34" s="98"/>
      <c r="D34" s="98"/>
      <c r="E34" s="112"/>
      <c r="F34" s="94"/>
    </row>
    <row r="35" spans="1:6" s="42" customFormat="1" ht="18.75" customHeight="1">
      <c r="A35" s="111" t="s">
        <v>215</v>
      </c>
      <c r="B35" s="92"/>
      <c r="C35" s="93"/>
      <c r="D35" s="93"/>
      <c r="E35" s="39">
        <f>E36</f>
        <v>289329420</v>
      </c>
      <c r="F35" s="108"/>
    </row>
    <row r="36" spans="1:6" s="14" customFormat="1" ht="21" customHeight="1">
      <c r="A36" s="12" t="s">
        <v>99</v>
      </c>
      <c r="B36" s="46"/>
      <c r="C36" s="98"/>
      <c r="D36" s="98"/>
      <c r="E36" s="44">
        <v>289329420</v>
      </c>
      <c r="F36" s="94"/>
    </row>
    <row r="37" spans="1:6" s="14" customFormat="1" ht="18.75" customHeight="1">
      <c r="A37" s="12" t="s">
        <v>100</v>
      </c>
      <c r="B37" s="46"/>
      <c r="C37" s="98"/>
      <c r="D37" s="98"/>
      <c r="E37" s="110">
        <v>266575823</v>
      </c>
      <c r="F37" s="94"/>
    </row>
    <row r="38" spans="1:6" s="14" customFormat="1" ht="21" customHeight="1">
      <c r="A38" s="12" t="s">
        <v>101</v>
      </c>
      <c r="B38" s="46"/>
      <c r="C38" s="98"/>
      <c r="D38" s="98"/>
      <c r="E38" s="110">
        <v>13516264</v>
      </c>
      <c r="F38" s="94"/>
    </row>
    <row r="39" spans="1:6" s="14" customFormat="1" ht="23.25" customHeight="1">
      <c r="A39" s="12" t="s">
        <v>102</v>
      </c>
      <c r="B39" s="46"/>
      <c r="C39" s="98"/>
      <c r="D39" s="98"/>
      <c r="E39" s="110">
        <v>8722661</v>
      </c>
      <c r="F39" s="94"/>
    </row>
    <row r="40" spans="1:6" s="14" customFormat="1" ht="18.75" customHeight="1">
      <c r="A40" s="12" t="s">
        <v>601</v>
      </c>
      <c r="B40" s="46"/>
      <c r="C40" s="98"/>
      <c r="D40" s="98"/>
      <c r="E40" s="110">
        <v>514671</v>
      </c>
      <c r="F40" s="94"/>
    </row>
    <row r="41" spans="1:6" s="14" customFormat="1" ht="1.9" customHeight="1" thickBot="1">
      <c r="A41" s="153"/>
      <c r="B41" s="99"/>
      <c r="C41" s="100"/>
      <c r="D41" s="100"/>
      <c r="E41" s="487"/>
      <c r="F41" s="101"/>
    </row>
    <row r="42" spans="1:6" s="14" customFormat="1" ht="18.75" customHeight="1">
      <c r="A42" s="259"/>
      <c r="B42" s="488"/>
      <c r="C42" s="489"/>
      <c r="D42" s="489"/>
      <c r="E42" s="490"/>
      <c r="F42" s="489"/>
    </row>
  </sheetData>
  <mergeCells count="4">
    <mergeCell ref="A1:F1"/>
    <mergeCell ref="A2:F2"/>
    <mergeCell ref="A3:F3"/>
    <mergeCell ref="A4:F4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43" orientation="portrait" useFirstPageNumber="1" r:id="rId1"/>
  <headerFooter alignWithMargins="0">
    <oddFooter>&amp;C&amp;"Times New Roman,標準"&amp;P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>
  <dimension ref="A1:H29"/>
  <sheetViews>
    <sheetView topLeftCell="A22" workbookViewId="0">
      <selection activeCell="F27" sqref="F27"/>
    </sheetView>
  </sheetViews>
  <sheetFormatPr defaultColWidth="9" defaultRowHeight="15.75"/>
  <cols>
    <col min="1" max="2" width="10.5" style="2" customWidth="1"/>
    <col min="3" max="3" width="22.25" style="2" customWidth="1"/>
    <col min="4" max="4" width="10.5" style="2" customWidth="1"/>
    <col min="5" max="5" width="8.875" style="2" customWidth="1"/>
    <col min="6" max="6" width="10.5" style="2" customWidth="1"/>
    <col min="7" max="8" width="8.5" style="2" customWidth="1"/>
    <col min="9" max="16384" width="9" style="2"/>
  </cols>
  <sheetData>
    <row r="1" spans="1:8" ht="21">
      <c r="A1" s="827" t="s">
        <v>399</v>
      </c>
      <c r="B1" s="828"/>
      <c r="C1" s="828"/>
      <c r="D1" s="828"/>
      <c r="E1" s="828"/>
      <c r="F1" s="828"/>
      <c r="G1" s="828"/>
      <c r="H1" s="828"/>
    </row>
    <row r="2" spans="1:8" ht="21">
      <c r="A2" s="827" t="s">
        <v>496</v>
      </c>
      <c r="B2" s="828"/>
      <c r="C2" s="828"/>
      <c r="D2" s="828"/>
      <c r="E2" s="828"/>
      <c r="F2" s="828"/>
      <c r="G2" s="828"/>
      <c r="H2" s="828"/>
    </row>
    <row r="3" spans="1:8" ht="24.75" customHeight="1">
      <c r="A3" s="829" t="s">
        <v>23</v>
      </c>
      <c r="B3" s="829"/>
      <c r="C3" s="829"/>
      <c r="D3" s="829"/>
      <c r="E3" s="829"/>
      <c r="F3" s="829"/>
      <c r="G3" s="829"/>
      <c r="H3" s="829"/>
    </row>
    <row r="4" spans="1:8" ht="24.75" customHeight="1" thickBot="1">
      <c r="A4" s="936" t="s">
        <v>790</v>
      </c>
      <c r="B4" s="937"/>
      <c r="C4" s="937"/>
      <c r="D4" s="937"/>
      <c r="E4" s="937"/>
      <c r="F4" s="937"/>
      <c r="G4" s="937"/>
      <c r="H4" s="937"/>
    </row>
    <row r="5" spans="1:8" ht="18.75" customHeight="1">
      <c r="A5" s="556" t="s">
        <v>62</v>
      </c>
      <c r="B5" s="555" t="s">
        <v>63</v>
      </c>
      <c r="C5" s="931" t="s">
        <v>64</v>
      </c>
      <c r="D5" s="933" t="s">
        <v>68</v>
      </c>
      <c r="E5" s="934"/>
      <c r="F5" s="934"/>
      <c r="G5" s="934"/>
      <c r="H5" s="935"/>
    </row>
    <row r="6" spans="1:8" ht="32.25" customHeight="1">
      <c r="A6" s="562" t="s">
        <v>65</v>
      </c>
      <c r="B6" s="563" t="s">
        <v>66</v>
      </c>
      <c r="C6" s="932"/>
      <c r="D6" s="300" t="s">
        <v>24</v>
      </c>
      <c r="E6" s="301" t="s">
        <v>42</v>
      </c>
      <c r="F6" s="301" t="s">
        <v>43</v>
      </c>
      <c r="G6" s="301" t="s">
        <v>44</v>
      </c>
      <c r="H6" s="299" t="s">
        <v>45</v>
      </c>
    </row>
    <row r="7" spans="1:8" ht="8.25" customHeight="1">
      <c r="A7" s="302"/>
      <c r="B7" s="300"/>
      <c r="C7" s="25"/>
      <c r="D7" s="300"/>
      <c r="E7" s="301"/>
      <c r="F7" s="301"/>
      <c r="G7" s="301"/>
      <c r="H7" s="299"/>
    </row>
    <row r="8" spans="1:8" s="308" customFormat="1" ht="29.25" customHeight="1">
      <c r="A8" s="303">
        <v>609474</v>
      </c>
      <c r="B8" s="304">
        <f>SUM(B9:B14)</f>
        <v>744599</v>
      </c>
      <c r="C8" s="305" t="s">
        <v>67</v>
      </c>
      <c r="D8" s="304">
        <f>SUM(D9:D14)</f>
        <v>938873</v>
      </c>
      <c r="E8" s="304">
        <f>SUM(E9:E14)</f>
        <v>938873</v>
      </c>
      <c r="F8" s="306">
        <v>0</v>
      </c>
      <c r="G8" s="306">
        <v>0</v>
      </c>
      <c r="H8" s="307">
        <v>0</v>
      </c>
    </row>
    <row r="9" spans="1:8" s="315" customFormat="1" ht="27.6" customHeight="1">
      <c r="A9" s="309">
        <v>2</v>
      </c>
      <c r="B9" s="310">
        <v>7</v>
      </c>
      <c r="C9" s="311" t="s">
        <v>6</v>
      </c>
      <c r="D9" s="310">
        <f t="shared" ref="D9:D14" si="0">SUM(E9:H9)</f>
        <v>7</v>
      </c>
      <c r="E9" s="312">
        <v>7</v>
      </c>
      <c r="F9" s="313">
        <v>0</v>
      </c>
      <c r="G9" s="313">
        <v>0</v>
      </c>
      <c r="H9" s="314">
        <v>0</v>
      </c>
    </row>
    <row r="10" spans="1:8" s="315" customFormat="1" ht="27.6" customHeight="1">
      <c r="A10" s="316">
        <v>0</v>
      </c>
      <c r="B10" s="310">
        <v>5</v>
      </c>
      <c r="C10" s="311" t="s">
        <v>308</v>
      </c>
      <c r="D10" s="310">
        <f t="shared" si="0"/>
        <v>5</v>
      </c>
      <c r="E10" s="312">
        <v>5</v>
      </c>
      <c r="F10" s="313">
        <v>0</v>
      </c>
      <c r="G10" s="313">
        <v>0</v>
      </c>
      <c r="H10" s="314">
        <v>0</v>
      </c>
    </row>
    <row r="11" spans="1:8" s="315" customFormat="1" ht="27.6" customHeight="1">
      <c r="A11" s="309">
        <v>2508</v>
      </c>
      <c r="B11" s="310">
        <v>2000</v>
      </c>
      <c r="C11" s="311" t="s">
        <v>309</v>
      </c>
      <c r="D11" s="310">
        <f t="shared" si="0"/>
        <v>2000</v>
      </c>
      <c r="E11" s="312">
        <v>2000</v>
      </c>
      <c r="F11" s="313">
        <v>0</v>
      </c>
      <c r="G11" s="313">
        <v>0</v>
      </c>
      <c r="H11" s="314">
        <v>0</v>
      </c>
    </row>
    <row r="12" spans="1:8" s="315" customFormat="1" ht="27.6" customHeight="1">
      <c r="A12" s="309">
        <v>34</v>
      </c>
      <c r="B12" s="310">
        <v>121</v>
      </c>
      <c r="C12" s="311" t="s">
        <v>310</v>
      </c>
      <c r="D12" s="310">
        <f t="shared" si="0"/>
        <v>121</v>
      </c>
      <c r="E12" s="312">
        <v>121</v>
      </c>
      <c r="F12" s="313">
        <v>0</v>
      </c>
      <c r="G12" s="313">
        <v>0</v>
      </c>
      <c r="H12" s="314">
        <v>0</v>
      </c>
    </row>
    <row r="13" spans="1:8" s="315" customFormat="1" ht="27.6" customHeight="1">
      <c r="A13" s="309">
        <v>604311</v>
      </c>
      <c r="B13" s="310">
        <v>694313</v>
      </c>
      <c r="C13" s="311" t="s">
        <v>311</v>
      </c>
      <c r="D13" s="310">
        <f t="shared" si="0"/>
        <v>899621</v>
      </c>
      <c r="E13" s="312">
        <v>899621</v>
      </c>
      <c r="F13" s="313">
        <v>0</v>
      </c>
      <c r="G13" s="313">
        <v>0</v>
      </c>
      <c r="H13" s="314">
        <v>0</v>
      </c>
    </row>
    <row r="14" spans="1:8" s="315" customFormat="1" ht="27.6" customHeight="1">
      <c r="A14" s="309">
        <v>2620</v>
      </c>
      <c r="B14" s="310">
        <v>48153</v>
      </c>
      <c r="C14" s="311" t="s">
        <v>312</v>
      </c>
      <c r="D14" s="310">
        <f t="shared" si="0"/>
        <v>37119</v>
      </c>
      <c r="E14" s="312">
        <v>37119</v>
      </c>
      <c r="F14" s="313">
        <v>0</v>
      </c>
      <c r="G14" s="313">
        <v>0</v>
      </c>
      <c r="H14" s="314">
        <v>0</v>
      </c>
    </row>
    <row r="15" spans="1:8" s="308" customFormat="1" ht="27.6" customHeight="1">
      <c r="A15" s="303">
        <v>95606</v>
      </c>
      <c r="B15" s="304">
        <f>B16</f>
        <v>98105</v>
      </c>
      <c r="C15" s="305" t="s">
        <v>313</v>
      </c>
      <c r="D15" s="304">
        <f>D16</f>
        <v>75004</v>
      </c>
      <c r="E15" s="306">
        <v>0</v>
      </c>
      <c r="F15" s="306">
        <v>0</v>
      </c>
      <c r="G15" s="304">
        <f>G16</f>
        <v>75004</v>
      </c>
      <c r="H15" s="307">
        <v>0</v>
      </c>
    </row>
    <row r="16" spans="1:8" s="315" customFormat="1" ht="27.6" customHeight="1">
      <c r="A16" s="316">
        <v>95606</v>
      </c>
      <c r="B16" s="313">
        <v>98105</v>
      </c>
      <c r="C16" s="311" t="s">
        <v>7</v>
      </c>
      <c r="D16" s="310">
        <f>SUM(E16:H16)</f>
        <v>75004</v>
      </c>
      <c r="E16" s="313">
        <v>0</v>
      </c>
      <c r="F16" s="313">
        <v>0</v>
      </c>
      <c r="G16" s="310">
        <v>75004</v>
      </c>
      <c r="H16" s="314">
        <v>0</v>
      </c>
    </row>
    <row r="17" spans="1:8" s="308" customFormat="1" ht="27.6" customHeight="1">
      <c r="A17" s="579">
        <v>0</v>
      </c>
      <c r="B17" s="306">
        <f>B18</f>
        <v>0</v>
      </c>
      <c r="C17" s="305" t="s">
        <v>781</v>
      </c>
      <c r="D17" s="306">
        <f>D18</f>
        <v>95</v>
      </c>
      <c r="E17" s="306">
        <f>E18</f>
        <v>95</v>
      </c>
      <c r="F17" s="306">
        <v>0</v>
      </c>
      <c r="G17" s="306">
        <f>G18</f>
        <v>0</v>
      </c>
      <c r="H17" s="307">
        <v>0</v>
      </c>
    </row>
    <row r="18" spans="1:8" s="315" customFormat="1" ht="27.6" customHeight="1">
      <c r="A18" s="316">
        <v>0</v>
      </c>
      <c r="B18" s="313">
        <v>0</v>
      </c>
      <c r="C18" s="311" t="s">
        <v>782</v>
      </c>
      <c r="D18" s="313">
        <f>SUM(E18:H18)</f>
        <v>95</v>
      </c>
      <c r="E18" s="313">
        <v>95</v>
      </c>
      <c r="F18" s="313">
        <v>0</v>
      </c>
      <c r="G18" s="313">
        <v>0</v>
      </c>
      <c r="H18" s="314">
        <v>0</v>
      </c>
    </row>
    <row r="19" spans="1:8" s="308" customFormat="1" ht="27.6" customHeight="1">
      <c r="A19" s="303">
        <v>492</v>
      </c>
      <c r="B19" s="304">
        <f>SUM(B20:B22)</f>
        <v>83</v>
      </c>
      <c r="C19" s="305" t="s">
        <v>314</v>
      </c>
      <c r="D19" s="304">
        <f>D20+D21+D22</f>
        <v>486</v>
      </c>
      <c r="E19" s="304">
        <f>SUM(E20:E22)</f>
        <v>486</v>
      </c>
      <c r="F19" s="306">
        <v>0</v>
      </c>
      <c r="G19" s="306">
        <v>0</v>
      </c>
      <c r="H19" s="307">
        <v>0</v>
      </c>
    </row>
    <row r="20" spans="1:8" s="315" customFormat="1" ht="27.6" customHeight="1">
      <c r="A20" s="316">
        <v>487</v>
      </c>
      <c r="B20" s="313">
        <v>70</v>
      </c>
      <c r="C20" s="311" t="s">
        <v>8</v>
      </c>
      <c r="D20" s="310">
        <f>SUM(E20:H20)</f>
        <v>473</v>
      </c>
      <c r="E20" s="310">
        <v>473</v>
      </c>
      <c r="F20" s="313">
        <v>0</v>
      </c>
      <c r="G20" s="313">
        <v>0</v>
      </c>
      <c r="H20" s="314">
        <v>0</v>
      </c>
    </row>
    <row r="21" spans="1:8" s="315" customFormat="1" ht="28.5" customHeight="1">
      <c r="A21" s="309">
        <v>2</v>
      </c>
      <c r="B21" s="310">
        <v>5</v>
      </c>
      <c r="C21" s="311" t="s">
        <v>9</v>
      </c>
      <c r="D21" s="310">
        <f>SUM(E21:H21)</f>
        <v>5</v>
      </c>
      <c r="E21" s="310">
        <v>5</v>
      </c>
      <c r="F21" s="313">
        <v>0</v>
      </c>
      <c r="G21" s="313">
        <v>0</v>
      </c>
      <c r="H21" s="314">
        <v>0</v>
      </c>
    </row>
    <row r="22" spans="1:8" s="315" customFormat="1" ht="29.25" customHeight="1">
      <c r="A22" s="309">
        <v>4</v>
      </c>
      <c r="B22" s="310">
        <v>8</v>
      </c>
      <c r="C22" s="311" t="s">
        <v>10</v>
      </c>
      <c r="D22" s="310">
        <f>SUM(E22:H22)</f>
        <v>8</v>
      </c>
      <c r="E22" s="310">
        <v>8</v>
      </c>
      <c r="F22" s="313">
        <v>0</v>
      </c>
      <c r="G22" s="313">
        <v>0</v>
      </c>
      <c r="H22" s="314">
        <v>0</v>
      </c>
    </row>
    <row r="23" spans="1:8" s="308" customFormat="1" ht="29.25" customHeight="1">
      <c r="A23" s="303">
        <v>420229204</v>
      </c>
      <c r="B23" s="304">
        <f>SUM(B24:B26)</f>
        <v>366017109</v>
      </c>
      <c r="C23" s="305" t="s">
        <v>315</v>
      </c>
      <c r="D23" s="304">
        <f>D24+D25+D26</f>
        <v>380066514</v>
      </c>
      <c r="E23" s="304">
        <f>E24+E25+E26</f>
        <v>17447</v>
      </c>
      <c r="F23" s="304">
        <f>F25+F26+F24</f>
        <v>379995310</v>
      </c>
      <c r="G23" s="304">
        <f>G25+G26+G24</f>
        <v>53757</v>
      </c>
      <c r="H23" s="307">
        <v>0</v>
      </c>
    </row>
    <row r="24" spans="1:8" s="315" customFormat="1" ht="25.5" customHeight="1">
      <c r="A24" s="316">
        <v>55990227</v>
      </c>
      <c r="B24" s="313">
        <v>431094</v>
      </c>
      <c r="C24" s="311" t="s">
        <v>12</v>
      </c>
      <c r="D24" s="310">
        <f>SUM(E24:H24)</f>
        <v>384384</v>
      </c>
      <c r="E24" s="313">
        <v>17447</v>
      </c>
      <c r="F24" s="310">
        <v>366937</v>
      </c>
      <c r="G24" s="313">
        <v>0</v>
      </c>
      <c r="H24" s="314">
        <v>0</v>
      </c>
    </row>
    <row r="25" spans="1:8" s="315" customFormat="1" ht="30" customHeight="1">
      <c r="A25" s="309">
        <v>272484406</v>
      </c>
      <c r="B25" s="310">
        <v>334392562</v>
      </c>
      <c r="C25" s="311" t="s">
        <v>316</v>
      </c>
      <c r="D25" s="310">
        <f>SUM(E25:H25)</f>
        <v>344437040</v>
      </c>
      <c r="E25" s="313">
        <v>0</v>
      </c>
      <c r="F25" s="310">
        <v>344383283</v>
      </c>
      <c r="G25" s="313">
        <v>53757</v>
      </c>
      <c r="H25" s="314">
        <v>0</v>
      </c>
    </row>
    <row r="26" spans="1:8" s="315" customFormat="1" ht="29.25" customHeight="1">
      <c r="A26" s="309">
        <v>91754571</v>
      </c>
      <c r="B26" s="310">
        <v>31193453</v>
      </c>
      <c r="C26" s="311" t="s">
        <v>317</v>
      </c>
      <c r="D26" s="310">
        <f>SUM(E26:H26)</f>
        <v>35245090</v>
      </c>
      <c r="E26" s="313">
        <v>0</v>
      </c>
      <c r="F26" s="310">
        <v>35245090</v>
      </c>
      <c r="G26" s="313">
        <v>0</v>
      </c>
      <c r="H26" s="314">
        <v>0</v>
      </c>
    </row>
    <row r="27" spans="1:8" s="308" customFormat="1" ht="31.5" customHeight="1">
      <c r="A27" s="303">
        <v>1846343</v>
      </c>
      <c r="B27" s="304">
        <f>SUM(B28:B28)</f>
        <v>2479160</v>
      </c>
      <c r="C27" s="305" t="s">
        <v>318</v>
      </c>
      <c r="D27" s="304">
        <f>D28</f>
        <v>3042334</v>
      </c>
      <c r="E27" s="306">
        <f>E28</f>
        <v>265</v>
      </c>
      <c r="F27" s="306">
        <v>0</v>
      </c>
      <c r="G27" s="304">
        <f>G28</f>
        <v>3041979</v>
      </c>
      <c r="H27" s="317">
        <f>H28</f>
        <v>90</v>
      </c>
    </row>
    <row r="28" spans="1:8" s="315" customFormat="1" ht="41.25" customHeight="1">
      <c r="A28" s="316">
        <v>1846343</v>
      </c>
      <c r="B28" s="313">
        <v>2479160</v>
      </c>
      <c r="C28" s="311" t="s">
        <v>11</v>
      </c>
      <c r="D28" s="310">
        <f>SUM(E28:H28)</f>
        <v>3042334</v>
      </c>
      <c r="E28" s="313">
        <v>265</v>
      </c>
      <c r="F28" s="313">
        <v>0</v>
      </c>
      <c r="G28" s="310">
        <f>3164334-423-121932</f>
        <v>3041979</v>
      </c>
      <c r="H28" s="318">
        <v>90</v>
      </c>
    </row>
    <row r="29" spans="1:8" s="315" customFormat="1" ht="27.6" customHeight="1" thickBot="1">
      <c r="A29" s="323">
        <v>422781119</v>
      </c>
      <c r="B29" s="324">
        <f>B8+B15+B19+B23+B27+B17</f>
        <v>369339056</v>
      </c>
      <c r="C29" s="600" t="s">
        <v>789</v>
      </c>
      <c r="D29" s="324">
        <f>D8+D15+D19+D23+D27+D17</f>
        <v>384123306</v>
      </c>
      <c r="E29" s="324">
        <f t="shared" ref="E29:G29" si="1">E8+E15+E19+E23+E27+E17</f>
        <v>957166</v>
      </c>
      <c r="F29" s="324">
        <f t="shared" si="1"/>
        <v>379995310</v>
      </c>
      <c r="G29" s="324">
        <f t="shared" si="1"/>
        <v>3170740</v>
      </c>
      <c r="H29" s="325">
        <f>H8+H15+H19+H23+H27+H17</f>
        <v>90</v>
      </c>
    </row>
  </sheetData>
  <mergeCells count="6">
    <mergeCell ref="C5:C6"/>
    <mergeCell ref="D5:H5"/>
    <mergeCell ref="A1:H1"/>
    <mergeCell ref="A2:H2"/>
    <mergeCell ref="A3:H3"/>
    <mergeCell ref="A4:H4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45" orientation="portrait" useFirstPageNumber="1" r:id="rId1"/>
  <headerFooter alignWithMargins="0">
    <oddFooter>&amp;C&amp;"Times New Roman,標準"&amp;P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>
  <dimension ref="A1:L29"/>
  <sheetViews>
    <sheetView workbookViewId="0">
      <pane xSplit="1" ySplit="6" topLeftCell="B25" activePane="bottomRight" state="frozen"/>
      <selection activeCell="C18" sqref="C18"/>
      <selection pane="topRight" activeCell="C18" sqref="C18"/>
      <selection pane="bottomLeft" activeCell="C18" sqref="C18"/>
      <selection pane="bottomRight" activeCell="E27" sqref="E27"/>
    </sheetView>
  </sheetViews>
  <sheetFormatPr defaultColWidth="9" defaultRowHeight="15.75"/>
  <cols>
    <col min="1" max="1" width="24.375" style="2" bestFit="1" customWidth="1"/>
    <col min="2" max="3" width="12.75" style="2" bestFit="1" customWidth="1"/>
    <col min="4" max="4" width="9.5" style="2" bestFit="1" customWidth="1"/>
    <col min="5" max="5" width="12.75" style="2" customWidth="1"/>
    <col min="6" max="6" width="8.625" style="2" customWidth="1"/>
    <col min="7" max="7" width="9.5" style="2" customWidth="1"/>
    <col min="8" max="8" width="18.125" style="2" customWidth="1"/>
    <col min="9" max="11" width="17.375" style="2" customWidth="1"/>
    <col min="12" max="12" width="20" style="2" customWidth="1"/>
    <col min="13" max="16384" width="9" style="2"/>
  </cols>
  <sheetData>
    <row r="1" spans="1:12" ht="21">
      <c r="A1" s="827" t="s">
        <v>399</v>
      </c>
      <c r="B1" s="827"/>
      <c r="C1" s="827"/>
      <c r="D1" s="827"/>
      <c r="E1" s="827"/>
      <c r="F1" s="827"/>
      <c r="G1" s="827"/>
      <c r="H1" s="827"/>
      <c r="I1" s="827"/>
      <c r="J1" s="827"/>
      <c r="K1" s="827"/>
      <c r="L1" s="827"/>
    </row>
    <row r="2" spans="1:12" ht="21">
      <c r="A2" s="827" t="s">
        <v>653</v>
      </c>
      <c r="B2" s="827"/>
      <c r="C2" s="827"/>
      <c r="D2" s="827"/>
      <c r="E2" s="827"/>
      <c r="F2" s="827"/>
      <c r="G2" s="827"/>
      <c r="H2" s="827"/>
      <c r="I2" s="827"/>
      <c r="J2" s="827"/>
      <c r="K2" s="827"/>
      <c r="L2" s="827"/>
    </row>
    <row r="3" spans="1:12" ht="25.5">
      <c r="B3" s="550"/>
      <c r="C3" s="550"/>
      <c r="D3" s="550"/>
      <c r="E3" s="550"/>
      <c r="F3" s="945" t="s">
        <v>672</v>
      </c>
      <c r="G3" s="945"/>
      <c r="H3" s="945"/>
      <c r="I3" s="550"/>
      <c r="J3" s="550"/>
      <c r="K3" s="550"/>
      <c r="L3" s="550"/>
    </row>
    <row r="4" spans="1:12" ht="24.75" customHeight="1" thickBot="1">
      <c r="B4" s="532"/>
      <c r="C4" s="532"/>
      <c r="D4" s="532"/>
      <c r="E4" s="532"/>
      <c r="F4" s="936" t="s">
        <v>683</v>
      </c>
      <c r="G4" s="937"/>
      <c r="H4" s="937"/>
      <c r="I4" s="532"/>
      <c r="K4" s="532"/>
      <c r="L4" s="540" t="s">
        <v>652</v>
      </c>
    </row>
    <row r="5" spans="1:12" ht="16.5">
      <c r="A5" s="943" t="s">
        <v>64</v>
      </c>
      <c r="B5" s="940" t="s">
        <v>624</v>
      </c>
      <c r="C5" s="938" t="s">
        <v>649</v>
      </c>
      <c r="D5" s="939"/>
      <c r="E5" s="939"/>
      <c r="F5" s="939"/>
      <c r="G5" s="942"/>
      <c r="H5" s="106" t="s">
        <v>650</v>
      </c>
      <c r="I5" s="938" t="s">
        <v>651</v>
      </c>
      <c r="J5" s="939"/>
      <c r="K5" s="939"/>
      <c r="L5" s="544" t="s">
        <v>850</v>
      </c>
    </row>
    <row r="6" spans="1:12" ht="32.25" customHeight="1">
      <c r="A6" s="944"/>
      <c r="B6" s="941"/>
      <c r="C6" s="300" t="s">
        <v>648</v>
      </c>
      <c r="D6" s="301" t="s">
        <v>625</v>
      </c>
      <c r="E6" s="301" t="s">
        <v>626</v>
      </c>
      <c r="F6" s="301" t="s">
        <v>627</v>
      </c>
      <c r="G6" s="534" t="s">
        <v>628</v>
      </c>
      <c r="H6" s="534" t="s">
        <v>625</v>
      </c>
      <c r="I6" s="300" t="s">
        <v>648</v>
      </c>
      <c r="J6" s="301" t="s">
        <v>626</v>
      </c>
      <c r="K6" s="301" t="s">
        <v>627</v>
      </c>
      <c r="L6" s="299" t="s">
        <v>627</v>
      </c>
    </row>
    <row r="7" spans="1:12" ht="8.25" customHeight="1">
      <c r="A7" s="9"/>
      <c r="B7" s="300"/>
      <c r="C7" s="533"/>
      <c r="D7" s="301"/>
      <c r="E7" s="301"/>
      <c r="F7" s="301"/>
      <c r="G7" s="534"/>
      <c r="H7" s="534"/>
      <c r="I7" s="533"/>
      <c r="J7" s="301"/>
      <c r="K7" s="301"/>
      <c r="L7" s="299"/>
    </row>
    <row r="8" spans="1:12" s="308" customFormat="1" ht="28.15" customHeight="1">
      <c r="A8" s="551" t="s">
        <v>67</v>
      </c>
      <c r="B8" s="306">
        <f t="shared" ref="B8:B29" si="0">C8+L8+H8+I8</f>
        <v>938873</v>
      </c>
      <c r="C8" s="306">
        <f>SUM(D8:G8)</f>
        <v>72000</v>
      </c>
      <c r="D8" s="306">
        <f>SUM(D9:D14)</f>
        <v>72000</v>
      </c>
      <c r="E8" s="306">
        <f>SUM(E9:E14)</f>
        <v>0</v>
      </c>
      <c r="F8" s="306">
        <f>SUM(F9:F14)</f>
        <v>0</v>
      </c>
      <c r="G8" s="306">
        <f>SUM(G9:G14)</f>
        <v>0</v>
      </c>
      <c r="H8" s="306">
        <f>SUM(H9:H14)</f>
        <v>866873</v>
      </c>
      <c r="I8" s="306">
        <f t="shared" ref="I8:I29" si="1">SUM(J8:K8)</f>
        <v>0</v>
      </c>
      <c r="J8" s="306">
        <f>SUM(J9:J14)</f>
        <v>0</v>
      </c>
      <c r="K8" s="541">
        <f>SUM(K9:K14)</f>
        <v>0</v>
      </c>
      <c r="L8" s="307">
        <f>SUM(L9:L14)</f>
        <v>0</v>
      </c>
    </row>
    <row r="9" spans="1:12" s="315" customFormat="1" ht="30" customHeight="1">
      <c r="A9" s="397" t="s">
        <v>629</v>
      </c>
      <c r="B9" s="313">
        <f t="shared" si="0"/>
        <v>7</v>
      </c>
      <c r="C9" s="313">
        <f t="shared" ref="C9:C29" si="2">SUM(D9:G9)</f>
        <v>0</v>
      </c>
      <c r="D9" s="313">
        <v>0</v>
      </c>
      <c r="E9" s="313">
        <v>0</v>
      </c>
      <c r="F9" s="313">
        <v>0</v>
      </c>
      <c r="G9" s="313">
        <v>0</v>
      </c>
      <c r="H9" s="313">
        <v>7</v>
      </c>
      <c r="I9" s="313">
        <f t="shared" si="1"/>
        <v>0</v>
      </c>
      <c r="J9" s="313">
        <v>0</v>
      </c>
      <c r="K9" s="542">
        <v>0</v>
      </c>
      <c r="L9" s="314">
        <v>0</v>
      </c>
    </row>
    <row r="10" spans="1:12" s="315" customFormat="1" ht="28.15" customHeight="1">
      <c r="A10" s="397" t="s">
        <v>630</v>
      </c>
      <c r="B10" s="313">
        <f t="shared" si="0"/>
        <v>5</v>
      </c>
      <c r="C10" s="313">
        <f t="shared" si="2"/>
        <v>0</v>
      </c>
      <c r="D10" s="313">
        <v>0</v>
      </c>
      <c r="E10" s="313">
        <v>0</v>
      </c>
      <c r="F10" s="313">
        <v>0</v>
      </c>
      <c r="G10" s="313">
        <v>0</v>
      </c>
      <c r="H10" s="313">
        <v>5</v>
      </c>
      <c r="I10" s="313">
        <f t="shared" si="1"/>
        <v>0</v>
      </c>
      <c r="J10" s="313">
        <v>0</v>
      </c>
      <c r="K10" s="542">
        <v>0</v>
      </c>
      <c r="L10" s="314">
        <v>0</v>
      </c>
    </row>
    <row r="11" spans="1:12" s="315" customFormat="1" ht="28.15" customHeight="1">
      <c r="A11" s="397" t="s">
        <v>631</v>
      </c>
      <c r="B11" s="313">
        <f t="shared" si="0"/>
        <v>2000</v>
      </c>
      <c r="C11" s="313">
        <f t="shared" si="2"/>
        <v>0</v>
      </c>
      <c r="D11" s="313">
        <v>0</v>
      </c>
      <c r="E11" s="313">
        <v>0</v>
      </c>
      <c r="F11" s="313">
        <v>0</v>
      </c>
      <c r="G11" s="313">
        <v>0</v>
      </c>
      <c r="H11" s="313">
        <v>2000</v>
      </c>
      <c r="I11" s="313">
        <f t="shared" si="1"/>
        <v>0</v>
      </c>
      <c r="J11" s="313">
        <v>0</v>
      </c>
      <c r="K11" s="542">
        <v>0</v>
      </c>
      <c r="L11" s="314">
        <v>0</v>
      </c>
    </row>
    <row r="12" spans="1:12" s="315" customFormat="1" ht="31.5" customHeight="1">
      <c r="A12" s="397" t="s">
        <v>632</v>
      </c>
      <c r="B12" s="313">
        <f t="shared" si="0"/>
        <v>121</v>
      </c>
      <c r="C12" s="313">
        <f t="shared" si="2"/>
        <v>0</v>
      </c>
      <c r="D12" s="313">
        <v>0</v>
      </c>
      <c r="E12" s="313">
        <v>0</v>
      </c>
      <c r="F12" s="313">
        <v>0</v>
      </c>
      <c r="G12" s="313">
        <v>0</v>
      </c>
      <c r="H12" s="313">
        <v>121</v>
      </c>
      <c r="I12" s="313">
        <f t="shared" si="1"/>
        <v>0</v>
      </c>
      <c r="J12" s="313">
        <v>0</v>
      </c>
      <c r="K12" s="542">
        <v>0</v>
      </c>
      <c r="L12" s="314">
        <v>0</v>
      </c>
    </row>
    <row r="13" spans="1:12" s="315" customFormat="1" ht="30.75" customHeight="1">
      <c r="A13" s="397" t="s">
        <v>633</v>
      </c>
      <c r="B13" s="313">
        <f t="shared" si="0"/>
        <v>899621</v>
      </c>
      <c r="C13" s="313">
        <f t="shared" si="2"/>
        <v>72000</v>
      </c>
      <c r="D13" s="313">
        <v>72000</v>
      </c>
      <c r="E13" s="313">
        <v>0</v>
      </c>
      <c r="F13" s="313">
        <v>0</v>
      </c>
      <c r="G13" s="313">
        <v>0</v>
      </c>
      <c r="H13" s="313">
        <v>827621</v>
      </c>
      <c r="I13" s="313">
        <f t="shared" si="1"/>
        <v>0</v>
      </c>
      <c r="J13" s="313">
        <v>0</v>
      </c>
      <c r="K13" s="542">
        <v>0</v>
      </c>
      <c r="L13" s="314">
        <v>0</v>
      </c>
    </row>
    <row r="14" spans="1:12" s="315" customFormat="1" ht="31.5" customHeight="1">
      <c r="A14" s="397" t="s">
        <v>634</v>
      </c>
      <c r="B14" s="313">
        <f t="shared" si="0"/>
        <v>37119</v>
      </c>
      <c r="C14" s="313">
        <f t="shared" si="2"/>
        <v>0</v>
      </c>
      <c r="D14" s="313">
        <v>0</v>
      </c>
      <c r="E14" s="313">
        <v>0</v>
      </c>
      <c r="F14" s="313">
        <v>0</v>
      </c>
      <c r="G14" s="313">
        <v>0</v>
      </c>
      <c r="H14" s="313">
        <v>37119</v>
      </c>
      <c r="I14" s="313">
        <f t="shared" si="1"/>
        <v>0</v>
      </c>
      <c r="J14" s="313">
        <v>0</v>
      </c>
      <c r="K14" s="542">
        <v>0</v>
      </c>
      <c r="L14" s="314">
        <v>0</v>
      </c>
    </row>
    <row r="15" spans="1:12" s="308" customFormat="1" ht="28.15" customHeight="1">
      <c r="A15" s="551" t="s">
        <v>635</v>
      </c>
      <c r="B15" s="306">
        <f t="shared" si="0"/>
        <v>75004</v>
      </c>
      <c r="C15" s="306">
        <f>SUM(D15:G15)</f>
        <v>75004</v>
      </c>
      <c r="D15" s="306">
        <f>D16</f>
        <v>0</v>
      </c>
      <c r="E15" s="306">
        <f>E16</f>
        <v>0</v>
      </c>
      <c r="F15" s="306">
        <f>F16</f>
        <v>75004</v>
      </c>
      <c r="G15" s="306">
        <f>G16</f>
        <v>0</v>
      </c>
      <c r="H15" s="306">
        <f>H16</f>
        <v>0</v>
      </c>
      <c r="I15" s="306">
        <f t="shared" si="1"/>
        <v>0</v>
      </c>
      <c r="J15" s="306">
        <f>J16</f>
        <v>0</v>
      </c>
      <c r="K15" s="541">
        <f>K16</f>
        <v>0</v>
      </c>
      <c r="L15" s="307">
        <f>L16</f>
        <v>0</v>
      </c>
    </row>
    <row r="16" spans="1:12" s="315" customFormat="1" ht="28.15" customHeight="1">
      <c r="A16" s="397" t="s">
        <v>636</v>
      </c>
      <c r="B16" s="313">
        <f t="shared" si="0"/>
        <v>75004</v>
      </c>
      <c r="C16" s="313">
        <f t="shared" si="2"/>
        <v>75004</v>
      </c>
      <c r="D16" s="313">
        <v>0</v>
      </c>
      <c r="E16" s="313">
        <v>0</v>
      </c>
      <c r="F16" s="313">
        <v>75004</v>
      </c>
      <c r="G16" s="313">
        <v>0</v>
      </c>
      <c r="H16" s="313">
        <v>0</v>
      </c>
      <c r="I16" s="313">
        <f t="shared" si="1"/>
        <v>0</v>
      </c>
      <c r="J16" s="313">
        <v>0</v>
      </c>
      <c r="K16" s="542">
        <v>0</v>
      </c>
      <c r="L16" s="314">
        <v>0</v>
      </c>
    </row>
    <row r="17" spans="1:12" s="308" customFormat="1" ht="28.15" customHeight="1">
      <c r="A17" s="551" t="s">
        <v>781</v>
      </c>
      <c r="B17" s="306">
        <f t="shared" ref="B17:B18" si="3">C17+L17+H17+I17</f>
        <v>95</v>
      </c>
      <c r="C17" s="306">
        <f>SUM(D17:G17)</f>
        <v>0</v>
      </c>
      <c r="D17" s="306">
        <f>D18</f>
        <v>0</v>
      </c>
      <c r="E17" s="306">
        <f>E18</f>
        <v>0</v>
      </c>
      <c r="F17" s="306">
        <f>F18</f>
        <v>0</v>
      </c>
      <c r="G17" s="306">
        <f>G18</f>
        <v>0</v>
      </c>
      <c r="H17" s="306">
        <f>H18</f>
        <v>95</v>
      </c>
      <c r="I17" s="306">
        <f t="shared" ref="I17:I18" si="4">SUM(J17:K17)</f>
        <v>0</v>
      </c>
      <c r="J17" s="306">
        <f>J18</f>
        <v>0</v>
      </c>
      <c r="K17" s="541">
        <f>K18</f>
        <v>0</v>
      </c>
      <c r="L17" s="307">
        <f>L18</f>
        <v>0</v>
      </c>
    </row>
    <row r="18" spans="1:12" s="315" customFormat="1" ht="28.15" customHeight="1">
      <c r="A18" s="397" t="s">
        <v>782</v>
      </c>
      <c r="B18" s="313">
        <f t="shared" si="3"/>
        <v>95</v>
      </c>
      <c r="C18" s="313">
        <f t="shared" ref="C18" si="5">SUM(D18:G18)</f>
        <v>0</v>
      </c>
      <c r="D18" s="313">
        <v>0</v>
      </c>
      <c r="E18" s="313">
        <v>0</v>
      </c>
      <c r="F18" s="313">
        <v>0</v>
      </c>
      <c r="G18" s="313">
        <v>0</v>
      </c>
      <c r="H18" s="313">
        <v>95</v>
      </c>
      <c r="I18" s="313">
        <f t="shared" si="4"/>
        <v>0</v>
      </c>
      <c r="J18" s="313">
        <v>0</v>
      </c>
      <c r="K18" s="542">
        <v>0</v>
      </c>
      <c r="L18" s="314">
        <v>0</v>
      </c>
    </row>
    <row r="19" spans="1:12" s="308" customFormat="1" ht="28.15" customHeight="1">
      <c r="A19" s="551" t="s">
        <v>637</v>
      </c>
      <c r="B19" s="306">
        <f t="shared" si="0"/>
        <v>486</v>
      </c>
      <c r="C19" s="306">
        <f>SUM(D19:G19)</f>
        <v>0</v>
      </c>
      <c r="D19" s="306">
        <f>SUM(D20:D22)</f>
        <v>0</v>
      </c>
      <c r="E19" s="306">
        <f>SUM(E20:E22)</f>
        <v>0</v>
      </c>
      <c r="F19" s="306">
        <f>SUM(F20:F22)</f>
        <v>0</v>
      </c>
      <c r="G19" s="306">
        <f>SUM(G20:G22)</f>
        <v>0</v>
      </c>
      <c r="H19" s="306">
        <f>SUM(H20:H22)</f>
        <v>486</v>
      </c>
      <c r="I19" s="306">
        <f t="shared" si="1"/>
        <v>0</v>
      </c>
      <c r="J19" s="306">
        <f>SUM(J20:J22)</f>
        <v>0</v>
      </c>
      <c r="K19" s="541">
        <f>SUM(K20:K22)</f>
        <v>0</v>
      </c>
      <c r="L19" s="307">
        <f>SUM(L20:L22)</f>
        <v>0</v>
      </c>
    </row>
    <row r="20" spans="1:12" s="315" customFormat="1" ht="30" customHeight="1">
      <c r="A20" s="397" t="s">
        <v>638</v>
      </c>
      <c r="B20" s="313">
        <f t="shared" si="0"/>
        <v>473</v>
      </c>
      <c r="C20" s="313">
        <f t="shared" si="2"/>
        <v>0</v>
      </c>
      <c r="D20" s="313">
        <v>0</v>
      </c>
      <c r="E20" s="313">
        <v>0</v>
      </c>
      <c r="F20" s="313">
        <v>0</v>
      </c>
      <c r="G20" s="313">
        <v>0</v>
      </c>
      <c r="H20" s="313">
        <v>473</v>
      </c>
      <c r="I20" s="313">
        <f t="shared" si="1"/>
        <v>0</v>
      </c>
      <c r="J20" s="313">
        <v>0</v>
      </c>
      <c r="K20" s="542">
        <v>0</v>
      </c>
      <c r="L20" s="314">
        <v>0</v>
      </c>
    </row>
    <row r="21" spans="1:12" s="315" customFormat="1" ht="28.15" customHeight="1">
      <c r="A21" s="397" t="s">
        <v>639</v>
      </c>
      <c r="B21" s="313">
        <f t="shared" si="0"/>
        <v>5</v>
      </c>
      <c r="C21" s="313">
        <f t="shared" si="2"/>
        <v>0</v>
      </c>
      <c r="D21" s="313">
        <v>0</v>
      </c>
      <c r="E21" s="313">
        <v>0</v>
      </c>
      <c r="F21" s="313">
        <v>0</v>
      </c>
      <c r="G21" s="313">
        <v>0</v>
      </c>
      <c r="H21" s="313">
        <v>5</v>
      </c>
      <c r="I21" s="313">
        <f t="shared" si="1"/>
        <v>0</v>
      </c>
      <c r="J21" s="313">
        <v>0</v>
      </c>
      <c r="K21" s="542">
        <v>0</v>
      </c>
      <c r="L21" s="314">
        <v>0</v>
      </c>
    </row>
    <row r="22" spans="1:12" s="315" customFormat="1" ht="28.15" customHeight="1">
      <c r="A22" s="397" t="s">
        <v>640</v>
      </c>
      <c r="B22" s="313">
        <f t="shared" si="0"/>
        <v>8</v>
      </c>
      <c r="C22" s="313">
        <f t="shared" si="2"/>
        <v>0</v>
      </c>
      <c r="D22" s="313">
        <v>0</v>
      </c>
      <c r="E22" s="313">
        <v>0</v>
      </c>
      <c r="F22" s="313">
        <v>0</v>
      </c>
      <c r="G22" s="313">
        <v>0</v>
      </c>
      <c r="H22" s="313">
        <v>8</v>
      </c>
      <c r="I22" s="313">
        <f t="shared" si="1"/>
        <v>0</v>
      </c>
      <c r="J22" s="313">
        <v>0</v>
      </c>
      <c r="K22" s="542">
        <v>0</v>
      </c>
      <c r="L22" s="314">
        <v>0</v>
      </c>
    </row>
    <row r="23" spans="1:12" s="308" customFormat="1" ht="30" customHeight="1">
      <c r="A23" s="551" t="s">
        <v>641</v>
      </c>
      <c r="B23" s="306">
        <f t="shared" si="0"/>
        <v>380066514</v>
      </c>
      <c r="C23" s="306">
        <f t="shared" si="2"/>
        <v>379372663</v>
      </c>
      <c r="D23" s="306">
        <f>SUM(D24:D26)</f>
        <v>0</v>
      </c>
      <c r="E23" s="306">
        <f>SUM(E24:E26)</f>
        <v>379372663</v>
      </c>
      <c r="F23" s="306">
        <f>SUM(F24:F26)</f>
        <v>0</v>
      </c>
      <c r="G23" s="306">
        <f>SUM(G24:G26)</f>
        <v>0</v>
      </c>
      <c r="H23" s="306">
        <f>SUM(H24:H26)</f>
        <v>17447</v>
      </c>
      <c r="I23" s="306">
        <f t="shared" si="1"/>
        <v>676404</v>
      </c>
      <c r="J23" s="306">
        <f>SUM(J24:J26)</f>
        <v>622647</v>
      </c>
      <c r="K23" s="541">
        <f>SUM(K24:K26)</f>
        <v>53757</v>
      </c>
      <c r="L23" s="307">
        <f>SUM(L24:L26)</f>
        <v>0</v>
      </c>
    </row>
    <row r="24" spans="1:12" s="315" customFormat="1" ht="28.15" customHeight="1">
      <c r="A24" s="397" t="s">
        <v>642</v>
      </c>
      <c r="B24" s="313">
        <f t="shared" si="0"/>
        <v>384384</v>
      </c>
      <c r="C24" s="313">
        <f t="shared" si="2"/>
        <v>365917</v>
      </c>
      <c r="D24" s="313">
        <v>0</v>
      </c>
      <c r="E24" s="313">
        <v>365917</v>
      </c>
      <c r="F24" s="313">
        <v>0</v>
      </c>
      <c r="G24" s="313">
        <v>0</v>
      </c>
      <c r="H24" s="313">
        <v>17447</v>
      </c>
      <c r="I24" s="313">
        <f t="shared" si="1"/>
        <v>1020</v>
      </c>
      <c r="J24" s="313">
        <v>1020</v>
      </c>
      <c r="K24" s="542">
        <v>0</v>
      </c>
      <c r="L24" s="314">
        <v>0</v>
      </c>
    </row>
    <row r="25" spans="1:12" s="315" customFormat="1" ht="30" customHeight="1">
      <c r="A25" s="397" t="s">
        <v>643</v>
      </c>
      <c r="B25" s="313">
        <f t="shared" si="0"/>
        <v>344437040</v>
      </c>
      <c r="C25" s="313">
        <f t="shared" si="2"/>
        <v>343761656</v>
      </c>
      <c r="D25" s="313">
        <v>0</v>
      </c>
      <c r="E25" s="313">
        <v>343761656</v>
      </c>
      <c r="F25" s="313">
        <v>0</v>
      </c>
      <c r="G25" s="313">
        <v>0</v>
      </c>
      <c r="H25" s="313">
        <v>0</v>
      </c>
      <c r="I25" s="313">
        <f t="shared" si="1"/>
        <v>675384</v>
      </c>
      <c r="J25" s="313">
        <f>604461+17166</f>
        <v>621627</v>
      </c>
      <c r="K25" s="542">
        <v>53757</v>
      </c>
      <c r="L25" s="314">
        <v>0</v>
      </c>
    </row>
    <row r="26" spans="1:12" s="315" customFormat="1" ht="25.5" customHeight="1">
      <c r="A26" s="397" t="s">
        <v>644</v>
      </c>
      <c r="B26" s="313">
        <f t="shared" si="0"/>
        <v>35245090</v>
      </c>
      <c r="C26" s="313">
        <f t="shared" si="2"/>
        <v>35245090</v>
      </c>
      <c r="D26" s="313">
        <v>0</v>
      </c>
      <c r="E26" s="313">
        <v>35245090</v>
      </c>
      <c r="F26" s="313">
        <v>0</v>
      </c>
      <c r="G26" s="313">
        <v>0</v>
      </c>
      <c r="H26" s="313">
        <v>0</v>
      </c>
      <c r="I26" s="313">
        <f t="shared" si="1"/>
        <v>0</v>
      </c>
      <c r="J26" s="313">
        <v>0</v>
      </c>
      <c r="K26" s="542">
        <v>0</v>
      </c>
      <c r="L26" s="314">
        <v>0</v>
      </c>
    </row>
    <row r="27" spans="1:12" s="308" customFormat="1" ht="28.15" customHeight="1">
      <c r="A27" s="551" t="s">
        <v>645</v>
      </c>
      <c r="B27" s="306">
        <f t="shared" si="0"/>
        <v>3042334</v>
      </c>
      <c r="C27" s="306">
        <f t="shared" si="2"/>
        <v>90</v>
      </c>
      <c r="D27" s="306">
        <f>D28</f>
        <v>0</v>
      </c>
      <c r="E27" s="306">
        <f>E28</f>
        <v>0</v>
      </c>
      <c r="F27" s="306">
        <f>F28</f>
        <v>0</v>
      </c>
      <c r="G27" s="306">
        <f>G28</f>
        <v>90</v>
      </c>
      <c r="H27" s="306">
        <f>H28</f>
        <v>265</v>
      </c>
      <c r="I27" s="541">
        <f t="shared" si="1"/>
        <v>0</v>
      </c>
      <c r="J27" s="306">
        <f>J28</f>
        <v>0</v>
      </c>
      <c r="K27" s="609">
        <f>K28</f>
        <v>0</v>
      </c>
      <c r="L27" s="307">
        <f>L28</f>
        <v>3041979</v>
      </c>
    </row>
    <row r="28" spans="1:12" s="315" customFormat="1" ht="30.75" customHeight="1">
      <c r="A28" s="397" t="s">
        <v>646</v>
      </c>
      <c r="B28" s="313">
        <f t="shared" si="0"/>
        <v>3042334</v>
      </c>
      <c r="C28" s="313">
        <f t="shared" si="2"/>
        <v>90</v>
      </c>
      <c r="D28" s="313">
        <v>0</v>
      </c>
      <c r="E28" s="313">
        <v>0</v>
      </c>
      <c r="F28" s="313">
        <v>0</v>
      </c>
      <c r="G28" s="536">
        <v>90</v>
      </c>
      <c r="H28" s="313">
        <v>265</v>
      </c>
      <c r="I28" s="313">
        <f t="shared" si="1"/>
        <v>0</v>
      </c>
      <c r="J28" s="313">
        <v>0</v>
      </c>
      <c r="K28" s="542">
        <v>0</v>
      </c>
      <c r="L28" s="314">
        <f>3164334-423-121932</f>
        <v>3041979</v>
      </c>
    </row>
    <row r="29" spans="1:12" s="315" customFormat="1" ht="28.15" customHeight="1" thickBot="1">
      <c r="A29" s="601" t="s">
        <v>647</v>
      </c>
      <c r="B29" s="535">
        <f t="shared" si="0"/>
        <v>384123306</v>
      </c>
      <c r="C29" s="535">
        <f t="shared" si="2"/>
        <v>379519757</v>
      </c>
      <c r="D29" s="535">
        <f>D8+D15+D19+D23+D27</f>
        <v>72000</v>
      </c>
      <c r="E29" s="535">
        <f>E8+E15+E19+E23+E27</f>
        <v>379372663</v>
      </c>
      <c r="F29" s="535">
        <f>F8+F15+F19+F23+F27</f>
        <v>75004</v>
      </c>
      <c r="G29" s="535">
        <f>G8+G15+G19+G23+G27</f>
        <v>90</v>
      </c>
      <c r="H29" s="535">
        <f>H8+H15+H19+H23+H27+H17</f>
        <v>885166</v>
      </c>
      <c r="I29" s="535">
        <f t="shared" si="1"/>
        <v>676404</v>
      </c>
      <c r="J29" s="535">
        <f>J8+J15+J19+J23+J27</f>
        <v>622647</v>
      </c>
      <c r="K29" s="543">
        <f>K8+K15+K19+K23+K27</f>
        <v>53757</v>
      </c>
      <c r="L29" s="537">
        <f>L8+L15+L19+L23+L27</f>
        <v>3041979</v>
      </c>
    </row>
  </sheetData>
  <mergeCells count="8">
    <mergeCell ref="I5:K5"/>
    <mergeCell ref="A1:L1"/>
    <mergeCell ref="A2:L2"/>
    <mergeCell ref="F4:H4"/>
    <mergeCell ref="B5:B6"/>
    <mergeCell ref="C5:G5"/>
    <mergeCell ref="A5:A6"/>
    <mergeCell ref="F3:H3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46" orientation="portrait" useFirstPageNumber="1" r:id="rId1"/>
  <headerFooter alignWithMargins="0">
    <oddFooter>&amp;C&amp;"Times New Roman,標準"&amp;P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>
  <dimension ref="A1:E25"/>
  <sheetViews>
    <sheetView topLeftCell="A22" workbookViewId="0">
      <selection activeCell="C8" sqref="C8"/>
    </sheetView>
  </sheetViews>
  <sheetFormatPr defaultColWidth="9" defaultRowHeight="15.75"/>
  <cols>
    <col min="1" max="1" width="36.75" style="6" customWidth="1"/>
    <col min="2" max="5" width="13.375" style="6" customWidth="1"/>
    <col min="6" max="16384" width="9" style="6"/>
  </cols>
  <sheetData>
    <row r="1" spans="1:5" s="2" customFormat="1" ht="21">
      <c r="A1" s="827" t="s">
        <v>399</v>
      </c>
      <c r="B1" s="828"/>
      <c r="C1" s="828"/>
      <c r="D1" s="828"/>
      <c r="E1" s="828"/>
    </row>
    <row r="2" spans="1:5" s="2" customFormat="1" ht="21">
      <c r="A2" s="827" t="s">
        <v>335</v>
      </c>
      <c r="B2" s="828"/>
      <c r="C2" s="828"/>
      <c r="D2" s="828"/>
      <c r="E2" s="828"/>
    </row>
    <row r="3" spans="1:5" s="2" customFormat="1" ht="24.75" customHeight="1">
      <c r="A3" s="829" t="s">
        <v>91</v>
      </c>
      <c r="B3" s="830"/>
      <c r="C3" s="830"/>
      <c r="D3" s="830"/>
      <c r="E3" s="830"/>
    </row>
    <row r="4" spans="1:5" s="2" customFormat="1" ht="24.95" customHeight="1" thickBot="1">
      <c r="A4" s="838" t="s">
        <v>684</v>
      </c>
      <c r="B4" s="839"/>
      <c r="C4" s="839"/>
      <c r="D4" s="839"/>
      <c r="E4" s="839"/>
    </row>
    <row r="5" spans="1:5">
      <c r="A5" s="950" t="s">
        <v>92</v>
      </c>
      <c r="B5" s="946" t="s">
        <v>89</v>
      </c>
      <c r="C5" s="947"/>
      <c r="D5" s="947"/>
      <c r="E5" s="948" t="s">
        <v>93</v>
      </c>
    </row>
    <row r="6" spans="1:5" ht="33">
      <c r="A6" s="951"/>
      <c r="B6" s="89" t="s">
        <v>98</v>
      </c>
      <c r="C6" s="89" t="s">
        <v>97</v>
      </c>
      <c r="D6" s="90" t="s">
        <v>90</v>
      </c>
      <c r="E6" s="949"/>
    </row>
    <row r="7" spans="1:5" ht="8.25" customHeight="1">
      <c r="A7" s="83"/>
      <c r="B7" s="84"/>
      <c r="C7" s="84"/>
      <c r="D7" s="84"/>
      <c r="E7" s="85"/>
    </row>
    <row r="8" spans="1:5" s="368" customFormat="1" ht="34.5" customHeight="1">
      <c r="A8" s="407" t="s">
        <v>514</v>
      </c>
      <c r="B8" s="88">
        <f>SUM(B9:B24)</f>
        <v>2180022</v>
      </c>
      <c r="C8" s="88"/>
      <c r="D8" s="88">
        <f>SUM(D9:D24)</f>
        <v>2180022</v>
      </c>
      <c r="E8" s="358">
        <f>SUM(E9:E24)</f>
        <v>203159</v>
      </c>
    </row>
    <row r="9" spans="1:5" ht="48" customHeight="1">
      <c r="A9" s="420" t="s">
        <v>755</v>
      </c>
      <c r="B9" s="86">
        <v>1688197</v>
      </c>
      <c r="C9" s="86"/>
      <c r="D9" s="86">
        <f>SUM(B9:C9)</f>
        <v>1688197</v>
      </c>
      <c r="E9" s="87">
        <v>147347</v>
      </c>
    </row>
    <row r="10" spans="1:5" s="42" customFormat="1" ht="32.25" customHeight="1">
      <c r="A10" s="420" t="s">
        <v>46</v>
      </c>
      <c r="B10" s="86"/>
      <c r="C10" s="86"/>
      <c r="D10" s="86"/>
      <c r="E10" s="87">
        <v>1238</v>
      </c>
    </row>
    <row r="11" spans="1:5" s="14" customFormat="1" ht="32.25" customHeight="1">
      <c r="A11" s="420" t="s">
        <v>47</v>
      </c>
      <c r="B11" s="86">
        <v>149250</v>
      </c>
      <c r="C11" s="86"/>
      <c r="D11" s="86">
        <f t="shared" ref="D11:D21" si="0">SUM(B11:C11)</f>
        <v>149250</v>
      </c>
      <c r="E11" s="87">
        <v>19506</v>
      </c>
    </row>
    <row r="12" spans="1:5" s="14" customFormat="1" ht="39.75" customHeight="1">
      <c r="A12" s="420" t="s">
        <v>48</v>
      </c>
      <c r="B12" s="86">
        <v>101728</v>
      </c>
      <c r="C12" s="86"/>
      <c r="D12" s="86">
        <f t="shared" si="0"/>
        <v>101728</v>
      </c>
      <c r="E12" s="87">
        <v>9737</v>
      </c>
    </row>
    <row r="13" spans="1:5" s="14" customFormat="1" ht="32.25" customHeight="1">
      <c r="A13" s="420" t="s">
        <v>49</v>
      </c>
      <c r="B13" s="86">
        <v>941</v>
      </c>
      <c r="C13" s="86"/>
      <c r="D13" s="86">
        <f t="shared" si="0"/>
        <v>941</v>
      </c>
      <c r="E13" s="87"/>
    </row>
    <row r="14" spans="1:5" s="14" customFormat="1" ht="32.25" customHeight="1">
      <c r="A14" s="420" t="s">
        <v>50</v>
      </c>
      <c r="B14" s="86">
        <v>1856</v>
      </c>
      <c r="C14" s="86"/>
      <c r="D14" s="86">
        <f t="shared" si="0"/>
        <v>1856</v>
      </c>
      <c r="E14" s="87">
        <v>359</v>
      </c>
    </row>
    <row r="15" spans="1:5" s="14" customFormat="1" ht="32.25" customHeight="1">
      <c r="A15" s="420" t="s">
        <v>51</v>
      </c>
      <c r="B15" s="86">
        <v>4059</v>
      </c>
      <c r="C15" s="86"/>
      <c r="D15" s="86">
        <f t="shared" si="0"/>
        <v>4059</v>
      </c>
      <c r="E15" s="87">
        <v>432</v>
      </c>
    </row>
    <row r="16" spans="1:5" ht="32.25" customHeight="1">
      <c r="A16" s="420" t="s">
        <v>52</v>
      </c>
      <c r="B16" s="86">
        <v>4531</v>
      </c>
      <c r="C16" s="88"/>
      <c r="D16" s="86">
        <f t="shared" si="0"/>
        <v>4531</v>
      </c>
      <c r="E16" s="87"/>
    </row>
    <row r="17" spans="1:5" ht="41.25" customHeight="1">
      <c r="A17" s="420" t="s">
        <v>53</v>
      </c>
      <c r="B17" s="86">
        <v>8018</v>
      </c>
      <c r="C17" s="86"/>
      <c r="D17" s="86">
        <f t="shared" si="0"/>
        <v>8018</v>
      </c>
      <c r="E17" s="87"/>
    </row>
    <row r="18" spans="1:5" ht="36.75" customHeight="1">
      <c r="A18" s="420" t="s">
        <v>54</v>
      </c>
      <c r="B18" s="86">
        <v>5425</v>
      </c>
      <c r="C18" s="86"/>
      <c r="D18" s="86">
        <f t="shared" si="0"/>
        <v>5425</v>
      </c>
      <c r="E18" s="87"/>
    </row>
    <row r="19" spans="1:5" ht="32.25" customHeight="1">
      <c r="A19" s="420" t="s">
        <v>56</v>
      </c>
      <c r="B19" s="86">
        <v>21246</v>
      </c>
      <c r="C19" s="86"/>
      <c r="D19" s="86">
        <f t="shared" si="0"/>
        <v>21246</v>
      </c>
      <c r="E19" s="87">
        <v>2640</v>
      </c>
    </row>
    <row r="20" spans="1:5" ht="32.25" customHeight="1">
      <c r="A20" s="420" t="s">
        <v>55</v>
      </c>
      <c r="B20" s="86">
        <v>4863</v>
      </c>
      <c r="C20" s="86"/>
      <c r="D20" s="86">
        <f t="shared" si="0"/>
        <v>4863</v>
      </c>
      <c r="E20" s="87"/>
    </row>
    <row r="21" spans="1:5" s="14" customFormat="1" ht="36.75" customHeight="1">
      <c r="A21" s="420" t="s">
        <v>362</v>
      </c>
      <c r="B21" s="86">
        <v>166581</v>
      </c>
      <c r="C21" s="86"/>
      <c r="D21" s="86">
        <f t="shared" si="0"/>
        <v>166581</v>
      </c>
      <c r="E21" s="87">
        <v>20294</v>
      </c>
    </row>
    <row r="22" spans="1:5" ht="34.5" customHeight="1">
      <c r="A22" s="420" t="s">
        <v>537</v>
      </c>
      <c r="B22" s="86">
        <v>22185</v>
      </c>
      <c r="C22" s="86"/>
      <c r="D22" s="86">
        <f>SUM(B22:C22)</f>
        <v>22185</v>
      </c>
      <c r="E22" s="87">
        <v>1536</v>
      </c>
    </row>
    <row r="23" spans="1:5" ht="42" customHeight="1">
      <c r="A23" s="420" t="s">
        <v>538</v>
      </c>
      <c r="B23" s="86">
        <v>1142</v>
      </c>
      <c r="C23" s="86"/>
      <c r="D23" s="86">
        <f>SUM(B23:C23)</f>
        <v>1142</v>
      </c>
      <c r="E23" s="87">
        <v>70</v>
      </c>
    </row>
    <row r="24" spans="1:5" ht="40.5" customHeight="1">
      <c r="A24" s="420"/>
      <c r="B24" s="86"/>
      <c r="C24" s="86"/>
      <c r="D24" s="86"/>
      <c r="E24" s="87"/>
    </row>
    <row r="25" spans="1:5" ht="22.9" customHeight="1" thickBot="1">
      <c r="A25" s="421"/>
      <c r="B25" s="422"/>
      <c r="C25" s="422"/>
      <c r="D25" s="422"/>
      <c r="E25" s="423"/>
    </row>
  </sheetData>
  <mergeCells count="7">
    <mergeCell ref="B5:D5"/>
    <mergeCell ref="E5:E6"/>
    <mergeCell ref="A4:E4"/>
    <mergeCell ref="A1:E1"/>
    <mergeCell ref="A2:E2"/>
    <mergeCell ref="A3:E3"/>
    <mergeCell ref="A5:A6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49" orientation="portrait" useFirstPageNumber="1" r:id="rId1"/>
  <headerFooter alignWithMargins="0">
    <oddFooter>&amp;C&amp;"Times New Roman,標準"&amp;P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>
  <dimension ref="A1:J46"/>
  <sheetViews>
    <sheetView workbookViewId="0">
      <selection activeCell="J42" sqref="J42"/>
    </sheetView>
  </sheetViews>
  <sheetFormatPr defaultColWidth="9" defaultRowHeight="15.75"/>
  <cols>
    <col min="1" max="1" width="24.625" style="6" customWidth="1"/>
    <col min="2" max="2" width="10" style="6" customWidth="1"/>
    <col min="3" max="3" width="11" style="6" customWidth="1"/>
    <col min="4" max="4" width="8.75" style="6" customWidth="1"/>
    <col min="5" max="5" width="12.25" style="6" customWidth="1"/>
    <col min="6" max="6" width="2.375" style="6" customWidth="1"/>
    <col min="7" max="7" width="3.25" style="6" customWidth="1"/>
    <col min="8" max="8" width="17.75" style="6" customWidth="1"/>
    <col min="9" max="9" width="9" style="6"/>
    <col min="10" max="10" width="26.375" style="6" customWidth="1"/>
    <col min="11" max="11" width="19.875" style="6" customWidth="1"/>
    <col min="12" max="16384" width="9" style="6"/>
  </cols>
  <sheetData>
    <row r="1" spans="1:10" s="2" customFormat="1" ht="21">
      <c r="A1" s="827" t="s">
        <v>401</v>
      </c>
      <c r="B1" s="827"/>
      <c r="C1" s="827"/>
      <c r="D1" s="827"/>
      <c r="E1" s="827"/>
      <c r="F1" s="827"/>
      <c r="G1" s="827"/>
      <c r="H1" s="827"/>
      <c r="I1" s="1"/>
      <c r="J1" s="1"/>
    </row>
    <row r="2" spans="1:10" s="2" customFormat="1" ht="21">
      <c r="A2" s="827" t="s">
        <v>496</v>
      </c>
      <c r="B2" s="827"/>
      <c r="C2" s="827"/>
      <c r="D2" s="827"/>
      <c r="E2" s="827"/>
      <c r="F2" s="827"/>
      <c r="G2" s="827"/>
      <c r="H2" s="827"/>
      <c r="I2" s="1"/>
      <c r="J2" s="1"/>
    </row>
    <row r="3" spans="1:10" s="2" customFormat="1" ht="24.75" customHeight="1">
      <c r="A3" s="829" t="s">
        <v>357</v>
      </c>
      <c r="B3" s="829"/>
      <c r="C3" s="829"/>
      <c r="D3" s="829"/>
      <c r="E3" s="829"/>
      <c r="F3" s="829"/>
      <c r="G3" s="829"/>
      <c r="H3" s="829"/>
      <c r="I3" s="3"/>
    </row>
    <row r="4" spans="1:10" s="2" customFormat="1" ht="24.75" customHeight="1" thickBot="1">
      <c r="A4" s="838" t="s">
        <v>685</v>
      </c>
      <c r="B4" s="838"/>
      <c r="C4" s="838"/>
      <c r="D4" s="838"/>
      <c r="E4" s="838"/>
      <c r="F4" s="838"/>
      <c r="G4" s="838"/>
      <c r="H4" s="838"/>
      <c r="I4" s="4"/>
      <c r="J4" s="4"/>
    </row>
    <row r="5" spans="1:10" ht="15.75" customHeight="1">
      <c r="A5" s="855" t="s">
        <v>352</v>
      </c>
      <c r="B5" s="877" t="s">
        <v>353</v>
      </c>
      <c r="C5" s="878"/>
      <c r="D5" s="878"/>
      <c r="E5" s="879"/>
      <c r="F5" s="861" t="s">
        <v>71</v>
      </c>
      <c r="G5" s="952"/>
      <c r="H5" s="863"/>
      <c r="I5" s="4"/>
      <c r="J5" s="4"/>
    </row>
    <row r="6" spans="1:10">
      <c r="A6" s="856"/>
      <c r="B6" s="960" t="s">
        <v>359</v>
      </c>
      <c r="C6" s="962" t="s">
        <v>758</v>
      </c>
      <c r="D6" s="962" t="s">
        <v>759</v>
      </c>
      <c r="E6" s="953" t="s">
        <v>355</v>
      </c>
      <c r="F6" s="864"/>
      <c r="G6" s="865"/>
      <c r="H6" s="866"/>
      <c r="I6" s="4"/>
      <c r="J6" s="4"/>
    </row>
    <row r="7" spans="1:10">
      <c r="A7" s="857"/>
      <c r="B7" s="961"/>
      <c r="C7" s="963"/>
      <c r="D7" s="963"/>
      <c r="E7" s="954"/>
      <c r="F7" s="867"/>
      <c r="G7" s="868"/>
      <c r="H7" s="869"/>
    </row>
    <row r="8" spans="1:10" ht="5.45" customHeight="1">
      <c r="A8" s="9"/>
      <c r="B8" s="113"/>
      <c r="C8" s="113"/>
      <c r="D8" s="114"/>
      <c r="E8" s="10"/>
      <c r="F8" s="118"/>
      <c r="G8" s="199"/>
      <c r="H8" s="121"/>
    </row>
    <row r="9" spans="1:10" s="42" customFormat="1" ht="19.149999999999999" customHeight="1">
      <c r="A9" s="48" t="s">
        <v>360</v>
      </c>
      <c r="B9" s="123"/>
      <c r="C9" s="123"/>
      <c r="D9" s="123"/>
      <c r="E9" s="29">
        <f>E10+E27+E38</f>
        <v>349989264</v>
      </c>
      <c r="F9" s="955"/>
      <c r="G9" s="956"/>
      <c r="H9" s="957"/>
    </row>
    <row r="10" spans="1:10" s="42" customFormat="1" ht="19.149999999999999" customHeight="1">
      <c r="A10" s="146" t="s">
        <v>394</v>
      </c>
      <c r="B10" s="123"/>
      <c r="C10" s="123"/>
      <c r="D10" s="123"/>
      <c r="E10" s="29">
        <f>E11+E26</f>
        <v>321927733</v>
      </c>
      <c r="F10" s="119"/>
      <c r="G10" s="404"/>
      <c r="H10" s="122"/>
    </row>
    <row r="11" spans="1:10" s="42" customFormat="1" ht="36" customHeight="1">
      <c r="A11" s="49" t="s">
        <v>358</v>
      </c>
      <c r="B11" s="29">
        <f>SUM(B12:B25)</f>
        <v>9900000</v>
      </c>
      <c r="C11" s="29">
        <v>30100</v>
      </c>
      <c r="D11" s="361">
        <v>9.2100000000000009</v>
      </c>
      <c r="E11" s="29">
        <f>SUM(E12:E25)</f>
        <v>321725152</v>
      </c>
      <c r="F11" s="120" t="s">
        <v>380</v>
      </c>
      <c r="G11" s="959" t="s">
        <v>757</v>
      </c>
      <c r="H11" s="957"/>
    </row>
    <row r="12" spans="1:10" s="14" customFormat="1" ht="36" customHeight="1">
      <c r="A12" s="205" t="s">
        <v>366</v>
      </c>
      <c r="B12" s="13">
        <v>2850500</v>
      </c>
      <c r="C12" s="13">
        <v>32220</v>
      </c>
      <c r="D12" s="115">
        <v>9.25</v>
      </c>
      <c r="E12" s="13">
        <v>101945852</v>
      </c>
      <c r="F12" s="120"/>
      <c r="G12" s="959"/>
      <c r="H12" s="957"/>
    </row>
    <row r="13" spans="1:10" s="14" customFormat="1" ht="36" customHeight="1">
      <c r="A13" s="205" t="s">
        <v>393</v>
      </c>
      <c r="B13" s="13">
        <v>3097820</v>
      </c>
      <c r="C13" s="13">
        <v>30500</v>
      </c>
      <c r="D13" s="115">
        <v>9.18</v>
      </c>
      <c r="E13" s="13">
        <v>104083035</v>
      </c>
      <c r="F13" s="120"/>
      <c r="G13" s="959"/>
      <c r="H13" s="957"/>
    </row>
    <row r="14" spans="1:10" s="14" customFormat="1" ht="36" customHeight="1">
      <c r="A14" s="205" t="s">
        <v>378</v>
      </c>
      <c r="B14" s="13">
        <v>284070</v>
      </c>
      <c r="C14" s="13">
        <v>34320</v>
      </c>
      <c r="D14" s="115">
        <v>9.11</v>
      </c>
      <c r="E14" s="13">
        <v>10657916</v>
      </c>
      <c r="F14" s="424"/>
      <c r="G14" s="959"/>
      <c r="H14" s="957"/>
    </row>
    <row r="15" spans="1:10" s="14" customFormat="1" ht="36" customHeight="1">
      <c r="A15" s="205" t="s">
        <v>367</v>
      </c>
      <c r="B15" s="13">
        <v>378360</v>
      </c>
      <c r="C15" s="13">
        <v>34240</v>
      </c>
      <c r="D15" s="115">
        <v>9.1199999999999992</v>
      </c>
      <c r="E15" s="13">
        <v>14178003</v>
      </c>
      <c r="G15" s="959"/>
      <c r="H15" s="957"/>
    </row>
    <row r="16" spans="1:10" s="14" customFormat="1" ht="48" customHeight="1">
      <c r="A16" s="205" t="s">
        <v>368</v>
      </c>
      <c r="B16" s="13">
        <v>15400</v>
      </c>
      <c r="C16" s="13">
        <v>13970</v>
      </c>
      <c r="D16" s="115">
        <v>9.1</v>
      </c>
      <c r="E16" s="13">
        <v>234931</v>
      </c>
      <c r="F16" s="120" t="s">
        <v>222</v>
      </c>
      <c r="G16" s="956" t="s">
        <v>502</v>
      </c>
      <c r="H16" s="964"/>
    </row>
    <row r="17" spans="1:8" s="14" customFormat="1" ht="31.9" customHeight="1">
      <c r="A17" s="328" t="s">
        <v>369</v>
      </c>
      <c r="B17" s="13">
        <v>281650</v>
      </c>
      <c r="C17" s="13">
        <v>25200</v>
      </c>
      <c r="D17" s="115">
        <v>9.18</v>
      </c>
      <c r="E17" s="13">
        <v>7818694</v>
      </c>
      <c r="F17" s="120" t="s">
        <v>381</v>
      </c>
      <c r="G17" s="956" t="s">
        <v>501</v>
      </c>
      <c r="H17" s="957"/>
    </row>
    <row r="18" spans="1:8" s="14" customFormat="1" ht="36" customHeight="1">
      <c r="A18" s="328" t="s">
        <v>370</v>
      </c>
      <c r="B18" s="13">
        <v>2300000</v>
      </c>
      <c r="C18" s="13">
        <v>26560</v>
      </c>
      <c r="D18" s="115">
        <v>9.25</v>
      </c>
      <c r="E18" s="13">
        <v>67807680</v>
      </c>
      <c r="F18" s="424"/>
      <c r="G18" s="405" t="s">
        <v>327</v>
      </c>
      <c r="H18" s="964" t="s">
        <v>756</v>
      </c>
    </row>
    <row r="19" spans="1:8" s="14" customFormat="1" ht="36" customHeight="1">
      <c r="A19" s="328" t="s">
        <v>371</v>
      </c>
      <c r="B19" s="13">
        <v>369900</v>
      </c>
      <c r="C19" s="13">
        <v>30300</v>
      </c>
      <c r="D19" s="115">
        <v>9.1199999999999992</v>
      </c>
      <c r="E19" s="13">
        <v>12266002</v>
      </c>
      <c r="F19" s="120"/>
      <c r="G19" s="434"/>
      <c r="H19" s="964"/>
    </row>
    <row r="20" spans="1:8" s="14" customFormat="1" ht="36" customHeight="1">
      <c r="A20" s="205" t="s">
        <v>372</v>
      </c>
      <c r="B20" s="13">
        <v>4000</v>
      </c>
      <c r="C20" s="13">
        <v>23900</v>
      </c>
      <c r="D20" s="115">
        <v>9.18</v>
      </c>
      <c r="E20" s="13">
        <v>105313</v>
      </c>
      <c r="F20" s="120"/>
      <c r="G20" s="405"/>
      <c r="H20" s="964"/>
    </row>
    <row r="21" spans="1:8" s="14" customFormat="1" ht="36" customHeight="1">
      <c r="A21" s="328" t="s">
        <v>373</v>
      </c>
      <c r="B21" s="13">
        <v>20000</v>
      </c>
      <c r="C21" s="13">
        <v>35000</v>
      </c>
      <c r="D21" s="115">
        <v>9</v>
      </c>
      <c r="E21" s="13">
        <v>756000</v>
      </c>
      <c r="F21" s="120"/>
      <c r="G21" s="405"/>
      <c r="H21" s="964"/>
    </row>
    <row r="22" spans="1:8" s="14" customFormat="1" ht="36" customHeight="1">
      <c r="A22" s="328" t="s">
        <v>374</v>
      </c>
      <c r="B22" s="13">
        <v>2000</v>
      </c>
      <c r="C22" s="13">
        <v>43500</v>
      </c>
      <c r="D22" s="115">
        <v>10.06</v>
      </c>
      <c r="E22" s="13">
        <v>105026</v>
      </c>
      <c r="F22" s="120"/>
      <c r="G22" s="364"/>
      <c r="H22" s="964"/>
    </row>
    <row r="23" spans="1:8" s="14" customFormat="1" ht="36" customHeight="1">
      <c r="A23" s="328" t="s">
        <v>375</v>
      </c>
      <c r="B23" s="13">
        <v>1300</v>
      </c>
      <c r="C23" s="13">
        <v>25000</v>
      </c>
      <c r="D23" s="115">
        <v>9</v>
      </c>
      <c r="E23" s="13">
        <v>35100</v>
      </c>
      <c r="F23" s="120"/>
      <c r="G23" s="364"/>
      <c r="H23" s="964"/>
    </row>
    <row r="24" spans="1:8" s="14" customFormat="1" ht="61.15" customHeight="1">
      <c r="A24" s="205" t="s">
        <v>376</v>
      </c>
      <c r="B24" s="13">
        <v>250000</v>
      </c>
      <c r="C24" s="13">
        <v>28000</v>
      </c>
      <c r="D24" s="115">
        <v>0.21</v>
      </c>
      <c r="E24" s="13">
        <v>176400</v>
      </c>
      <c r="F24" s="120"/>
      <c r="H24" s="964"/>
    </row>
    <row r="25" spans="1:8" s="14" customFormat="1" ht="33">
      <c r="A25" s="328" t="s">
        <v>377</v>
      </c>
      <c r="B25" s="13">
        <v>45000</v>
      </c>
      <c r="C25" s="13">
        <v>32000</v>
      </c>
      <c r="D25" s="115">
        <v>9</v>
      </c>
      <c r="E25" s="13">
        <v>1555200</v>
      </c>
      <c r="F25" s="120"/>
      <c r="G25" s="405" t="s">
        <v>328</v>
      </c>
      <c r="H25" s="365" t="s">
        <v>513</v>
      </c>
    </row>
    <row r="26" spans="1:8" s="42" customFormat="1" ht="15.6" customHeight="1" thickBot="1">
      <c r="A26" s="360" t="s">
        <v>361</v>
      </c>
      <c r="B26" s="467"/>
      <c r="C26" s="545"/>
      <c r="D26" s="546"/>
      <c r="E26" s="467">
        <v>202581</v>
      </c>
      <c r="F26" s="547"/>
      <c r="G26" s="548"/>
      <c r="H26" s="366"/>
    </row>
    <row r="27" spans="1:8" s="42" customFormat="1" ht="30" customHeight="1">
      <c r="A27" s="146" t="s">
        <v>395</v>
      </c>
      <c r="B27" s="123"/>
      <c r="C27" s="123"/>
      <c r="D27" s="123"/>
      <c r="E27" s="29">
        <f>E28+E36</f>
        <v>24019683</v>
      </c>
      <c r="F27" s="955"/>
      <c r="G27" s="956"/>
      <c r="H27" s="957"/>
    </row>
    <row r="28" spans="1:8" s="42" customFormat="1" ht="30" customHeight="1">
      <c r="A28" s="49" t="s">
        <v>358</v>
      </c>
      <c r="B28" s="29">
        <f>SUM(B29:B35)</f>
        <v>6350000</v>
      </c>
      <c r="C28" s="29">
        <v>31500</v>
      </c>
      <c r="D28" s="361">
        <v>1</v>
      </c>
      <c r="E28" s="29">
        <f>SUM(E29:E35)</f>
        <v>24003364</v>
      </c>
      <c r="F28" s="120" t="s">
        <v>380</v>
      </c>
      <c r="G28" s="956" t="s">
        <v>838</v>
      </c>
      <c r="H28" s="964"/>
    </row>
    <row r="29" spans="1:8" s="14" customFormat="1" ht="36" customHeight="1">
      <c r="A29" s="205" t="s">
        <v>366</v>
      </c>
      <c r="B29" s="13">
        <v>2503000</v>
      </c>
      <c r="C29" s="13">
        <v>32818</v>
      </c>
      <c r="D29" s="115">
        <v>1</v>
      </c>
      <c r="E29" s="13">
        <v>9857214</v>
      </c>
      <c r="F29" s="120"/>
      <c r="G29" s="956"/>
      <c r="H29" s="964"/>
    </row>
    <row r="30" spans="1:8" s="14" customFormat="1" ht="36" customHeight="1">
      <c r="A30" s="205" t="s">
        <v>397</v>
      </c>
      <c r="B30" s="13">
        <v>2863000</v>
      </c>
      <c r="C30" s="13">
        <v>29935</v>
      </c>
      <c r="D30" s="115">
        <v>1</v>
      </c>
      <c r="E30" s="13">
        <v>10284469</v>
      </c>
      <c r="F30" s="120" t="s">
        <v>106</v>
      </c>
      <c r="G30" s="956" t="s">
        <v>502</v>
      </c>
      <c r="H30" s="964"/>
    </row>
    <row r="31" spans="1:8" s="14" customFormat="1" ht="36" customHeight="1">
      <c r="A31" s="205" t="s">
        <v>379</v>
      </c>
      <c r="B31" s="13">
        <v>262000</v>
      </c>
      <c r="C31" s="13">
        <v>34600</v>
      </c>
      <c r="D31" s="115">
        <v>1</v>
      </c>
      <c r="E31" s="13">
        <v>1087824</v>
      </c>
      <c r="G31" s="956"/>
      <c r="H31" s="964"/>
    </row>
    <row r="32" spans="1:8" s="14" customFormat="1" ht="36" customHeight="1">
      <c r="A32" s="205" t="s">
        <v>367</v>
      </c>
      <c r="B32" s="13">
        <v>358000</v>
      </c>
      <c r="C32" s="13">
        <v>34529</v>
      </c>
      <c r="D32" s="115">
        <v>1</v>
      </c>
      <c r="E32" s="13">
        <v>1483366</v>
      </c>
      <c r="F32" s="120"/>
      <c r="G32" s="956"/>
      <c r="H32" s="964"/>
    </row>
    <row r="33" spans="1:8" s="14" customFormat="1" ht="36" customHeight="1">
      <c r="A33" s="328" t="s">
        <v>371</v>
      </c>
      <c r="B33" s="13">
        <v>318000</v>
      </c>
      <c r="C33" s="13">
        <v>29178</v>
      </c>
      <c r="D33" s="115">
        <v>1</v>
      </c>
      <c r="E33" s="13">
        <v>1113432</v>
      </c>
      <c r="G33" s="956"/>
      <c r="H33" s="964"/>
    </row>
    <row r="34" spans="1:8" s="14" customFormat="1" ht="36" customHeight="1">
      <c r="A34" s="205" t="s">
        <v>372</v>
      </c>
      <c r="B34" s="13">
        <v>1000</v>
      </c>
      <c r="C34" s="13">
        <v>35488</v>
      </c>
      <c r="D34" s="115">
        <v>1</v>
      </c>
      <c r="E34" s="13">
        <v>4259</v>
      </c>
      <c r="G34" s="434"/>
      <c r="H34" s="365"/>
    </row>
    <row r="35" spans="1:8" s="14" customFormat="1" ht="36" customHeight="1">
      <c r="A35" s="328" t="s">
        <v>377</v>
      </c>
      <c r="B35" s="13">
        <v>45000</v>
      </c>
      <c r="C35" s="13">
        <v>32000</v>
      </c>
      <c r="D35" s="115">
        <v>1</v>
      </c>
      <c r="E35" s="13">
        <v>172800</v>
      </c>
      <c r="F35" s="120"/>
      <c r="G35" s="434"/>
      <c r="H35" s="365"/>
    </row>
    <row r="36" spans="1:8" s="42" customFormat="1" ht="30" customHeight="1">
      <c r="A36" s="146" t="s">
        <v>361</v>
      </c>
      <c r="B36" s="29"/>
      <c r="C36" s="362"/>
      <c r="D36" s="363"/>
      <c r="E36" s="29">
        <v>16319</v>
      </c>
      <c r="F36" s="120"/>
      <c r="G36" s="405"/>
      <c r="H36" s="365"/>
    </row>
    <row r="37" spans="1:8" s="364" customFormat="1" ht="30" customHeight="1">
      <c r="A37" s="35"/>
      <c r="B37" s="116"/>
      <c r="C37" s="124"/>
      <c r="D37" s="125"/>
      <c r="E37" s="13"/>
      <c r="F37" s="120"/>
      <c r="G37" s="405"/>
      <c r="H37" s="365"/>
    </row>
    <row r="38" spans="1:8" s="14" customFormat="1" ht="30" customHeight="1">
      <c r="A38" s="146" t="s">
        <v>396</v>
      </c>
      <c r="B38" s="123"/>
      <c r="C38" s="123"/>
      <c r="D38" s="123"/>
      <c r="E38" s="29">
        <f>E39+E45</f>
        <v>4041848</v>
      </c>
      <c r="F38" s="120"/>
      <c r="G38" s="405"/>
      <c r="H38" s="365"/>
    </row>
    <row r="39" spans="1:8" s="14" customFormat="1" ht="30" customHeight="1">
      <c r="A39" s="49" t="s">
        <v>127</v>
      </c>
      <c r="B39" s="29">
        <v>1290000</v>
      </c>
      <c r="C39" s="29">
        <v>10200</v>
      </c>
      <c r="D39" s="361">
        <v>2.5499999999999998</v>
      </c>
      <c r="E39" s="29">
        <v>4026348</v>
      </c>
      <c r="F39" s="955" t="s">
        <v>855</v>
      </c>
      <c r="G39" s="956"/>
      <c r="H39" s="957"/>
    </row>
    <row r="40" spans="1:8" s="14" customFormat="1" ht="30" customHeight="1">
      <c r="A40" s="146"/>
      <c r="B40" s="13"/>
      <c r="C40" s="124"/>
      <c r="D40" s="125"/>
      <c r="E40" s="13"/>
      <c r="F40" s="958"/>
      <c r="G40" s="959"/>
      <c r="H40" s="957"/>
    </row>
    <row r="41" spans="1:8" s="14" customFormat="1" ht="30" customHeight="1">
      <c r="A41" s="146"/>
      <c r="B41" s="13"/>
      <c r="C41" s="124"/>
      <c r="D41" s="125"/>
      <c r="E41" s="13"/>
      <c r="F41" s="958"/>
      <c r="G41" s="959"/>
      <c r="H41" s="957"/>
    </row>
    <row r="42" spans="1:8" s="14" customFormat="1" ht="30" customHeight="1">
      <c r="A42" s="146"/>
      <c r="B42" s="13"/>
      <c r="C42" s="124"/>
      <c r="D42" s="125"/>
      <c r="E42" s="13"/>
      <c r="F42" s="958"/>
      <c r="G42" s="959"/>
      <c r="H42" s="957"/>
    </row>
    <row r="43" spans="1:8" s="14" customFormat="1" ht="30" customHeight="1">
      <c r="A43" s="146"/>
      <c r="B43" s="13"/>
      <c r="C43" s="124"/>
      <c r="D43" s="125"/>
      <c r="E43" s="13"/>
      <c r="F43" s="958"/>
      <c r="G43" s="959"/>
      <c r="H43" s="957"/>
    </row>
    <row r="44" spans="1:8" s="14" customFormat="1" ht="33.75" customHeight="1">
      <c r="A44" s="146"/>
      <c r="B44" s="13"/>
      <c r="C44" s="124"/>
      <c r="D44" s="125"/>
      <c r="E44" s="13"/>
      <c r="F44" s="958"/>
      <c r="G44" s="959"/>
      <c r="H44" s="957"/>
    </row>
    <row r="45" spans="1:8" s="14" customFormat="1" ht="30" customHeight="1">
      <c r="A45" s="146" t="s">
        <v>361</v>
      </c>
      <c r="B45" s="29"/>
      <c r="C45" s="362"/>
      <c r="D45" s="363"/>
      <c r="E45" s="29">
        <v>15500</v>
      </c>
      <c r="F45" s="120"/>
      <c r="G45" s="405"/>
      <c r="H45" s="365"/>
    </row>
    <row r="46" spans="1:8" s="14" customFormat="1" ht="6.6" customHeight="1" thickBot="1">
      <c r="A46" s="360"/>
      <c r="B46" s="53"/>
      <c r="C46" s="126"/>
      <c r="D46" s="127"/>
      <c r="E46" s="53"/>
      <c r="F46" s="128"/>
      <c r="G46" s="406"/>
      <c r="H46" s="366"/>
    </row>
  </sheetData>
  <mergeCells count="21">
    <mergeCell ref="F39:H44"/>
    <mergeCell ref="B6:B7"/>
    <mergeCell ref="C6:C7"/>
    <mergeCell ref="D6:D7"/>
    <mergeCell ref="F9:H9"/>
    <mergeCell ref="F27:H27"/>
    <mergeCell ref="G32:H33"/>
    <mergeCell ref="H18:H24"/>
    <mergeCell ref="G17:H17"/>
    <mergeCell ref="G16:H16"/>
    <mergeCell ref="G11:H15"/>
    <mergeCell ref="G28:H29"/>
    <mergeCell ref="G30:H31"/>
    <mergeCell ref="A1:H1"/>
    <mergeCell ref="A2:H2"/>
    <mergeCell ref="A3:H3"/>
    <mergeCell ref="A5:A7"/>
    <mergeCell ref="B5:E5"/>
    <mergeCell ref="F5:H7"/>
    <mergeCell ref="E6:E7"/>
    <mergeCell ref="A4:H4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50" orientation="portrait" useFirstPageNumber="1" r:id="rId1"/>
  <headerFooter alignWithMargins="0">
    <oddFooter>&amp;C&amp;"Times New Roman,標準"&amp;P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>
  <sheetPr codeName="Sheet38"/>
  <dimension ref="A1:Q112"/>
  <sheetViews>
    <sheetView showGridLines="0" zoomScaleSheetLayoutView="100" workbookViewId="0">
      <selection activeCell="E9" sqref="E9"/>
    </sheetView>
  </sheetViews>
  <sheetFormatPr defaultColWidth="12" defaultRowHeight="21"/>
  <cols>
    <col min="1" max="1" width="25.5" style="173" customWidth="1"/>
    <col min="2" max="2" width="14.75" style="173" customWidth="1"/>
    <col min="3" max="3" width="50" style="173" customWidth="1"/>
    <col min="4" max="16384" width="12" style="173"/>
  </cols>
  <sheetData>
    <row r="1" spans="1:17" s="2" customFormat="1">
      <c r="A1" s="827" t="s">
        <v>401</v>
      </c>
      <c r="B1" s="828"/>
      <c r="C1" s="828"/>
    </row>
    <row r="2" spans="1:17" s="2" customFormat="1">
      <c r="A2" s="827" t="s">
        <v>335</v>
      </c>
      <c r="B2" s="828"/>
      <c r="C2" s="828"/>
    </row>
    <row r="3" spans="1:17" s="2" customFormat="1" ht="24.75" customHeight="1">
      <c r="A3" s="829" t="s">
        <v>382</v>
      </c>
      <c r="B3" s="830"/>
      <c r="C3" s="830"/>
    </row>
    <row r="4" spans="1:17" s="2" customFormat="1" ht="24.95" customHeight="1" thickBot="1">
      <c r="A4" s="838" t="s">
        <v>686</v>
      </c>
      <c r="B4" s="839"/>
      <c r="C4" s="839"/>
    </row>
    <row r="5" spans="1:17" s="6" customFormat="1" ht="15.75" customHeight="1">
      <c r="A5" s="855" t="s">
        <v>76</v>
      </c>
      <c r="B5" s="940" t="s">
        <v>353</v>
      </c>
      <c r="C5" s="886" t="s">
        <v>71</v>
      </c>
      <c r="D5" s="4"/>
      <c r="E5" s="4"/>
    </row>
    <row r="6" spans="1:17" s="6" customFormat="1" ht="15.75" customHeight="1">
      <c r="A6" s="856"/>
      <c r="B6" s="968"/>
      <c r="C6" s="887"/>
      <c r="D6" s="4"/>
      <c r="E6" s="4"/>
    </row>
    <row r="7" spans="1:17" s="6" customFormat="1" ht="15.75" customHeight="1">
      <c r="A7" s="857"/>
      <c r="B7" s="969"/>
      <c r="C7" s="888"/>
    </row>
    <row r="8" spans="1:17" s="171" customFormat="1" ht="4.9000000000000004" customHeight="1">
      <c r="A8" s="168"/>
      <c r="B8" s="169"/>
      <c r="C8" s="170"/>
    </row>
    <row r="9" spans="1:17" s="346" customFormat="1" ht="24.6" customHeight="1">
      <c r="A9" s="48" t="s">
        <v>360</v>
      </c>
      <c r="B9" s="336">
        <f>B10+B63+B95</f>
        <v>349989264</v>
      </c>
      <c r="C9" s="371"/>
    </row>
    <row r="10" spans="1:17" s="374" customFormat="1" ht="26.45" customHeight="1">
      <c r="A10" s="146" t="s">
        <v>394</v>
      </c>
      <c r="B10" s="336">
        <f>SUM(B11,B61)</f>
        <v>321927733</v>
      </c>
      <c r="C10" s="373"/>
    </row>
    <row r="11" spans="1:17" s="374" customFormat="1" ht="30" customHeight="1">
      <c r="A11" s="49" t="s">
        <v>358</v>
      </c>
      <c r="B11" s="340">
        <f>SUM(B12,B16,B20,B24,B28,B32,B35,B38,B42,B46,B49,B52,B55,B57)</f>
        <v>321725152</v>
      </c>
      <c r="C11" s="574" t="s">
        <v>760</v>
      </c>
    </row>
    <row r="12" spans="1:17" s="381" customFormat="1" ht="33">
      <c r="A12" s="200" t="s">
        <v>471</v>
      </c>
      <c r="B12" s="340">
        <f>SUM(B13:B15)</f>
        <v>101945852</v>
      </c>
      <c r="C12" s="965" t="s">
        <v>383</v>
      </c>
    </row>
    <row r="13" spans="1:17" s="382" customFormat="1" ht="25.15" customHeight="1">
      <c r="A13" s="370" t="s">
        <v>398</v>
      </c>
      <c r="B13" s="339">
        <v>19838112</v>
      </c>
      <c r="C13" s="967"/>
    </row>
    <row r="14" spans="1:17" s="382" customFormat="1" ht="25.15" customHeight="1">
      <c r="A14" s="370" t="s">
        <v>466</v>
      </c>
      <c r="B14" s="339">
        <v>72188684</v>
      </c>
      <c r="C14" s="967"/>
    </row>
    <row r="15" spans="1:17" s="382" customFormat="1" ht="25.15" customHeight="1">
      <c r="A15" s="370" t="s">
        <v>467</v>
      </c>
      <c r="B15" s="339">
        <v>9919056</v>
      </c>
      <c r="C15" s="967"/>
    </row>
    <row r="16" spans="1:17" s="381" customFormat="1" ht="30" customHeight="1">
      <c r="A16" s="200" t="s">
        <v>472</v>
      </c>
      <c r="B16" s="340">
        <f>SUM(B17:B19)</f>
        <v>104083035</v>
      </c>
      <c r="C16" s="965" t="s">
        <v>383</v>
      </c>
      <c r="D16" s="382"/>
      <c r="E16" s="382"/>
      <c r="F16" s="382"/>
      <c r="G16" s="382"/>
      <c r="H16" s="382"/>
      <c r="I16" s="382"/>
      <c r="J16" s="382"/>
      <c r="K16" s="382"/>
      <c r="L16" s="382"/>
      <c r="M16" s="382"/>
      <c r="N16" s="382"/>
      <c r="O16" s="382"/>
      <c r="P16" s="382"/>
      <c r="Q16" s="382"/>
    </row>
    <row r="17" spans="1:17" s="382" customFormat="1" ht="25.15" customHeight="1">
      <c r="A17" s="370" t="s">
        <v>398</v>
      </c>
      <c r="B17" s="339">
        <v>20408438</v>
      </c>
      <c r="C17" s="967"/>
    </row>
    <row r="18" spans="1:17" s="382" customFormat="1" ht="25.15" customHeight="1">
      <c r="A18" s="370" t="s">
        <v>466</v>
      </c>
      <c r="B18" s="339">
        <v>73470378</v>
      </c>
      <c r="C18" s="967"/>
    </row>
    <row r="19" spans="1:17" s="382" customFormat="1" ht="25.15" customHeight="1">
      <c r="A19" s="370" t="s">
        <v>467</v>
      </c>
      <c r="B19" s="339">
        <v>10204219</v>
      </c>
      <c r="C19" s="967"/>
    </row>
    <row r="20" spans="1:17" s="382" customFormat="1" ht="33">
      <c r="A20" s="200" t="s">
        <v>473</v>
      </c>
      <c r="B20" s="340">
        <f>SUM(B21:B23)</f>
        <v>10657916</v>
      </c>
      <c r="C20" s="965" t="s">
        <v>383</v>
      </c>
    </row>
    <row r="21" spans="1:17" s="382" customFormat="1" ht="25.15" customHeight="1">
      <c r="A21" s="370" t="s">
        <v>398</v>
      </c>
      <c r="B21" s="339">
        <v>2105845</v>
      </c>
      <c r="C21" s="967"/>
    </row>
    <row r="22" spans="1:17" s="382" customFormat="1" ht="25.15" customHeight="1">
      <c r="A22" s="370" t="s">
        <v>466</v>
      </c>
      <c r="B22" s="339">
        <v>7499148</v>
      </c>
      <c r="C22" s="967"/>
    </row>
    <row r="23" spans="1:17" s="382" customFormat="1" ht="25.15" customHeight="1">
      <c r="A23" s="370" t="s">
        <v>467</v>
      </c>
      <c r="B23" s="339">
        <v>1052923</v>
      </c>
      <c r="C23" s="967"/>
    </row>
    <row r="24" spans="1:17" s="382" customFormat="1" ht="33">
      <c r="A24" s="200" t="s">
        <v>474</v>
      </c>
      <c r="B24" s="340">
        <f>SUM(B25:B27)</f>
        <v>14178003</v>
      </c>
      <c r="C24" s="965" t="s">
        <v>383</v>
      </c>
    </row>
    <row r="25" spans="1:17" s="382" customFormat="1" ht="25.15" customHeight="1">
      <c r="A25" s="370" t="s">
        <v>398</v>
      </c>
      <c r="B25" s="339">
        <v>2798290</v>
      </c>
      <c r="C25" s="967"/>
    </row>
    <row r="26" spans="1:17" s="382" customFormat="1" ht="25.15" customHeight="1">
      <c r="A26" s="370" t="s">
        <v>466</v>
      </c>
      <c r="B26" s="339">
        <v>9980568</v>
      </c>
      <c r="C26" s="967"/>
    </row>
    <row r="27" spans="1:17" s="382" customFormat="1" ht="25.15" customHeight="1">
      <c r="A27" s="370" t="s">
        <v>467</v>
      </c>
      <c r="B27" s="339">
        <v>1399145</v>
      </c>
      <c r="C27" s="967"/>
    </row>
    <row r="28" spans="1:17" s="381" customFormat="1" ht="49.9" customHeight="1" thickBot="1">
      <c r="A28" s="226" t="s">
        <v>475</v>
      </c>
      <c r="B28" s="345">
        <f>SUM(B29:B31)</f>
        <v>234931</v>
      </c>
      <c r="C28" s="385" t="s">
        <v>383</v>
      </c>
      <c r="D28" s="382"/>
      <c r="E28" s="382"/>
      <c r="F28" s="382"/>
      <c r="G28" s="382"/>
      <c r="H28" s="382"/>
      <c r="I28" s="382"/>
      <c r="J28" s="382"/>
      <c r="K28" s="382"/>
      <c r="L28" s="382"/>
      <c r="M28" s="382"/>
      <c r="N28" s="382"/>
      <c r="O28" s="382"/>
      <c r="P28" s="382"/>
      <c r="Q28" s="382"/>
    </row>
    <row r="29" spans="1:17" s="382" customFormat="1" ht="27" customHeight="1">
      <c r="A29" s="370" t="s">
        <v>398</v>
      </c>
      <c r="B29" s="339">
        <v>46470</v>
      </c>
      <c r="C29" s="384"/>
    </row>
    <row r="30" spans="1:17" s="382" customFormat="1" ht="27" customHeight="1">
      <c r="A30" s="370" t="s">
        <v>466</v>
      </c>
      <c r="B30" s="339">
        <v>165226</v>
      </c>
      <c r="C30" s="384"/>
    </row>
    <row r="31" spans="1:17" s="382" customFormat="1" ht="27" customHeight="1">
      <c r="A31" s="370" t="s">
        <v>467</v>
      </c>
      <c r="B31" s="339">
        <v>23235</v>
      </c>
      <c r="C31" s="384"/>
    </row>
    <row r="32" spans="1:17" s="381" customFormat="1" ht="30" customHeight="1">
      <c r="A32" s="37" t="s">
        <v>476</v>
      </c>
      <c r="B32" s="340">
        <f>SUM(B33:B34)</f>
        <v>7818694</v>
      </c>
      <c r="C32" s="965" t="s">
        <v>384</v>
      </c>
      <c r="D32" s="382"/>
      <c r="E32" s="382"/>
      <c r="F32" s="382"/>
      <c r="G32" s="382"/>
      <c r="H32" s="382"/>
      <c r="I32" s="382"/>
      <c r="J32" s="382"/>
      <c r="K32" s="382"/>
      <c r="L32" s="382"/>
      <c r="M32" s="382"/>
      <c r="N32" s="382"/>
      <c r="O32" s="382"/>
      <c r="P32" s="382"/>
      <c r="Q32" s="382"/>
    </row>
    <row r="33" spans="1:17" s="382" customFormat="1" ht="28.15" customHeight="1">
      <c r="A33" s="370" t="s">
        <v>398</v>
      </c>
      <c r="B33" s="339">
        <v>1563739</v>
      </c>
      <c r="C33" s="967"/>
    </row>
    <row r="34" spans="1:17" s="382" customFormat="1" ht="28.15" customHeight="1">
      <c r="A34" s="370" t="s">
        <v>467</v>
      </c>
      <c r="B34" s="339">
        <v>6254955</v>
      </c>
      <c r="C34" s="967"/>
    </row>
    <row r="35" spans="1:17" s="381" customFormat="1" ht="30" customHeight="1">
      <c r="A35" s="37" t="s">
        <v>477</v>
      </c>
      <c r="B35" s="340">
        <f>SUM(B36:B37)</f>
        <v>67807680</v>
      </c>
      <c r="C35" s="965" t="s">
        <v>385</v>
      </c>
      <c r="D35" s="382"/>
      <c r="E35" s="382"/>
      <c r="F35" s="382"/>
      <c r="G35" s="382"/>
      <c r="H35" s="382"/>
      <c r="I35" s="382"/>
      <c r="J35" s="382"/>
      <c r="K35" s="382"/>
      <c r="L35" s="382"/>
      <c r="M35" s="382"/>
      <c r="N35" s="382"/>
      <c r="O35" s="382"/>
      <c r="P35" s="382"/>
      <c r="Q35" s="382"/>
    </row>
    <row r="36" spans="1:17" s="382" customFormat="1" ht="28.15" customHeight="1">
      <c r="A36" s="370" t="s">
        <v>398</v>
      </c>
      <c r="B36" s="339">
        <v>40684608</v>
      </c>
      <c r="C36" s="967"/>
    </row>
    <row r="37" spans="1:17" s="382" customFormat="1" ht="28.15" customHeight="1">
      <c r="A37" s="370" t="s">
        <v>467</v>
      </c>
      <c r="B37" s="339">
        <v>27123072</v>
      </c>
      <c r="C37" s="967"/>
    </row>
    <row r="38" spans="1:17" s="381" customFormat="1" ht="30" customHeight="1">
      <c r="A38" s="37" t="s">
        <v>478</v>
      </c>
      <c r="B38" s="340">
        <f>SUM(B39:B41)</f>
        <v>12266002</v>
      </c>
      <c r="C38" s="965" t="s">
        <v>383</v>
      </c>
      <c r="D38" s="382"/>
      <c r="E38" s="382"/>
      <c r="F38" s="382"/>
      <c r="G38" s="382"/>
      <c r="H38" s="382"/>
      <c r="I38" s="382"/>
      <c r="J38" s="382"/>
      <c r="K38" s="382"/>
      <c r="L38" s="382"/>
      <c r="M38" s="382"/>
      <c r="N38" s="382"/>
      <c r="O38" s="382"/>
      <c r="P38" s="382"/>
      <c r="Q38" s="382"/>
    </row>
    <row r="39" spans="1:17" s="382" customFormat="1" ht="28.15" customHeight="1">
      <c r="A39" s="370" t="s">
        <v>398</v>
      </c>
      <c r="B39" s="339">
        <v>2420921</v>
      </c>
      <c r="C39" s="967"/>
    </row>
    <row r="40" spans="1:17" s="382" customFormat="1" ht="28.15" customHeight="1">
      <c r="A40" s="370" t="s">
        <v>466</v>
      </c>
      <c r="B40" s="339">
        <v>8634620</v>
      </c>
      <c r="C40" s="967"/>
    </row>
    <row r="41" spans="1:17" s="382" customFormat="1" ht="28.15" customHeight="1">
      <c r="A41" s="370" t="s">
        <v>467</v>
      </c>
      <c r="B41" s="339">
        <v>1210461</v>
      </c>
      <c r="C41" s="967"/>
    </row>
    <row r="42" spans="1:17" s="381" customFormat="1" ht="33">
      <c r="A42" s="200" t="s">
        <v>479</v>
      </c>
      <c r="B42" s="340">
        <f>SUM(B43:B45)</f>
        <v>105313</v>
      </c>
      <c r="C42" s="965" t="s">
        <v>383</v>
      </c>
      <c r="D42" s="382"/>
      <c r="E42" s="382"/>
      <c r="F42" s="382"/>
      <c r="G42" s="382"/>
      <c r="H42" s="382"/>
      <c r="I42" s="382"/>
      <c r="J42" s="382"/>
      <c r="K42" s="382"/>
      <c r="L42" s="382"/>
      <c r="M42" s="382"/>
      <c r="N42" s="382"/>
      <c r="O42" s="382"/>
      <c r="P42" s="382"/>
      <c r="Q42" s="382"/>
    </row>
    <row r="43" spans="1:17" s="382" customFormat="1" ht="28.15" customHeight="1">
      <c r="A43" s="370" t="s">
        <v>398</v>
      </c>
      <c r="B43" s="339">
        <v>20650</v>
      </c>
      <c r="C43" s="967"/>
    </row>
    <row r="44" spans="1:17" s="382" customFormat="1" ht="28.15" customHeight="1">
      <c r="A44" s="370" t="s">
        <v>466</v>
      </c>
      <c r="B44" s="339">
        <v>74338</v>
      </c>
      <c r="C44" s="967"/>
    </row>
    <row r="45" spans="1:17" s="382" customFormat="1" ht="28.15" customHeight="1">
      <c r="A45" s="370" t="s">
        <v>467</v>
      </c>
      <c r="B45" s="339">
        <v>10325</v>
      </c>
      <c r="C45" s="967"/>
    </row>
    <row r="46" spans="1:17" s="381" customFormat="1" ht="30" customHeight="1">
      <c r="A46" s="37" t="s">
        <v>480</v>
      </c>
      <c r="B46" s="340">
        <f>SUM(B47:B48)</f>
        <v>756000</v>
      </c>
      <c r="C46" s="965" t="s">
        <v>386</v>
      </c>
      <c r="D46" s="382"/>
      <c r="E46" s="382"/>
      <c r="F46" s="382"/>
      <c r="G46" s="382"/>
      <c r="H46" s="382"/>
      <c r="I46" s="382"/>
      <c r="J46" s="382"/>
      <c r="K46" s="382"/>
      <c r="L46" s="382"/>
      <c r="M46" s="382"/>
      <c r="N46" s="382"/>
      <c r="O46" s="382"/>
      <c r="P46" s="382"/>
      <c r="Q46" s="382"/>
    </row>
    <row r="47" spans="1:17" s="382" customFormat="1" ht="28.15" customHeight="1">
      <c r="A47" s="370" t="s">
        <v>398</v>
      </c>
      <c r="B47" s="339">
        <v>604800</v>
      </c>
      <c r="C47" s="966"/>
    </row>
    <row r="48" spans="1:17" s="382" customFormat="1" ht="28.15" customHeight="1">
      <c r="A48" s="370" t="s">
        <v>467</v>
      </c>
      <c r="B48" s="339">
        <v>151200</v>
      </c>
      <c r="C48" s="966"/>
    </row>
    <row r="49" spans="1:17" s="381" customFormat="1" ht="35.25" customHeight="1" thickBot="1">
      <c r="A49" s="142" t="s">
        <v>481</v>
      </c>
      <c r="B49" s="345">
        <f>SUM(B50:B51)</f>
        <v>105026</v>
      </c>
      <c r="C49" s="385" t="s">
        <v>387</v>
      </c>
      <c r="D49" s="382"/>
      <c r="E49" s="382"/>
      <c r="F49" s="382"/>
      <c r="G49" s="382"/>
      <c r="H49" s="382"/>
      <c r="I49" s="382"/>
      <c r="J49" s="382"/>
      <c r="K49" s="382"/>
      <c r="L49" s="382"/>
      <c r="M49" s="382"/>
      <c r="N49" s="382"/>
      <c r="O49" s="382"/>
      <c r="P49" s="382"/>
      <c r="Q49" s="382"/>
    </row>
    <row r="50" spans="1:17" s="382" customFormat="1" ht="25.15" customHeight="1">
      <c r="A50" s="370" t="s">
        <v>398</v>
      </c>
      <c r="B50" s="339">
        <v>84021</v>
      </c>
      <c r="C50" s="384"/>
    </row>
    <row r="51" spans="1:17" s="382" customFormat="1" ht="25.15" customHeight="1">
      <c r="A51" s="370" t="s">
        <v>467</v>
      </c>
      <c r="B51" s="339">
        <v>21005</v>
      </c>
      <c r="C51" s="384"/>
    </row>
    <row r="52" spans="1:17" s="381" customFormat="1" ht="30" customHeight="1">
      <c r="A52" s="37" t="s">
        <v>482</v>
      </c>
      <c r="B52" s="340">
        <f>SUM(B53:B54)</f>
        <v>35100</v>
      </c>
      <c r="C52" s="965" t="s">
        <v>388</v>
      </c>
      <c r="D52" s="382"/>
      <c r="E52" s="382"/>
      <c r="F52" s="382"/>
      <c r="G52" s="382"/>
      <c r="H52" s="382"/>
      <c r="I52" s="382"/>
      <c r="J52" s="382"/>
      <c r="K52" s="382"/>
      <c r="L52" s="382"/>
      <c r="M52" s="382"/>
      <c r="N52" s="382"/>
      <c r="O52" s="382"/>
      <c r="P52" s="382"/>
      <c r="Q52" s="382"/>
    </row>
    <row r="53" spans="1:17" s="382" customFormat="1" ht="25.15" customHeight="1">
      <c r="A53" s="370" t="s">
        <v>398</v>
      </c>
      <c r="B53" s="339">
        <v>14040</v>
      </c>
      <c r="C53" s="966"/>
    </row>
    <row r="54" spans="1:17" s="382" customFormat="1" ht="25.15" customHeight="1">
      <c r="A54" s="370" t="s">
        <v>468</v>
      </c>
      <c r="B54" s="339">
        <v>21060</v>
      </c>
      <c r="C54" s="966"/>
    </row>
    <row r="55" spans="1:17" s="381" customFormat="1" ht="64.150000000000006" customHeight="1">
      <c r="A55" s="200" t="s">
        <v>483</v>
      </c>
      <c r="B55" s="340">
        <f>SUM(B56)</f>
        <v>176400</v>
      </c>
      <c r="C55" s="965" t="s">
        <v>389</v>
      </c>
      <c r="D55" s="382"/>
      <c r="E55" s="382"/>
      <c r="F55" s="382"/>
      <c r="G55" s="382"/>
      <c r="H55" s="382"/>
      <c r="I55" s="382"/>
      <c r="J55" s="382"/>
      <c r="K55" s="382"/>
      <c r="L55" s="382"/>
      <c r="M55" s="382"/>
      <c r="N55" s="382"/>
      <c r="O55" s="382"/>
      <c r="P55" s="382"/>
      <c r="Q55" s="382"/>
    </row>
    <row r="56" spans="1:17" s="381" customFormat="1" ht="25.15" customHeight="1">
      <c r="A56" s="370" t="s">
        <v>466</v>
      </c>
      <c r="B56" s="339">
        <v>176400</v>
      </c>
      <c r="C56" s="967"/>
      <c r="D56" s="382"/>
      <c r="E56" s="382"/>
      <c r="F56" s="382"/>
      <c r="G56" s="382"/>
      <c r="H56" s="382"/>
      <c r="I56" s="382"/>
      <c r="J56" s="382"/>
      <c r="K56" s="382"/>
      <c r="L56" s="382"/>
      <c r="M56" s="382"/>
      <c r="N56" s="382"/>
      <c r="O56" s="382"/>
      <c r="P56" s="382"/>
      <c r="Q56" s="382"/>
    </row>
    <row r="57" spans="1:17" s="381" customFormat="1" ht="30" customHeight="1">
      <c r="A57" s="37" t="s">
        <v>484</v>
      </c>
      <c r="B57" s="340">
        <f>SUM(B58:B60)</f>
        <v>1555200</v>
      </c>
      <c r="C57" s="965" t="s">
        <v>390</v>
      </c>
      <c r="D57" s="382"/>
      <c r="E57" s="382"/>
      <c r="F57" s="382"/>
      <c r="G57" s="382"/>
      <c r="H57" s="382"/>
      <c r="I57" s="382"/>
      <c r="J57" s="382"/>
      <c r="K57" s="382"/>
      <c r="L57" s="382"/>
      <c r="M57" s="382"/>
      <c r="N57" s="382"/>
      <c r="O57" s="382"/>
      <c r="P57" s="382"/>
      <c r="Q57" s="382"/>
    </row>
    <row r="58" spans="1:17" s="381" customFormat="1" ht="25.15" customHeight="1">
      <c r="A58" s="370" t="s">
        <v>398</v>
      </c>
      <c r="B58" s="339">
        <v>311040</v>
      </c>
      <c r="C58" s="966"/>
      <c r="D58" s="382"/>
      <c r="E58" s="382"/>
      <c r="F58" s="382"/>
      <c r="G58" s="382"/>
      <c r="H58" s="382"/>
      <c r="I58" s="382"/>
      <c r="J58" s="382"/>
      <c r="K58" s="382"/>
      <c r="L58" s="382"/>
      <c r="M58" s="382"/>
      <c r="N58" s="382"/>
      <c r="O58" s="382"/>
      <c r="P58" s="382"/>
      <c r="Q58" s="382"/>
    </row>
    <row r="59" spans="1:17" s="381" customFormat="1" ht="25.15" customHeight="1">
      <c r="A59" s="370" t="s">
        <v>466</v>
      </c>
      <c r="B59" s="339">
        <v>1088640</v>
      </c>
      <c r="C59" s="966"/>
      <c r="D59" s="382"/>
      <c r="E59" s="382"/>
      <c r="F59" s="382"/>
      <c r="G59" s="382"/>
      <c r="H59" s="382"/>
      <c r="I59" s="382"/>
      <c r="J59" s="382"/>
      <c r="K59" s="382"/>
      <c r="L59" s="382"/>
      <c r="M59" s="382"/>
      <c r="N59" s="382"/>
      <c r="O59" s="382"/>
      <c r="P59" s="382"/>
      <c r="Q59" s="382"/>
    </row>
    <row r="60" spans="1:17" s="382" customFormat="1" ht="25.15" customHeight="1">
      <c r="A60" s="370" t="s">
        <v>467</v>
      </c>
      <c r="B60" s="339">
        <v>155520</v>
      </c>
      <c r="C60" s="373"/>
    </row>
    <row r="61" spans="1:17" s="381" customFormat="1" ht="50.25" customHeight="1">
      <c r="A61" s="146" t="s">
        <v>361</v>
      </c>
      <c r="B61" s="336">
        <v>202581</v>
      </c>
      <c r="C61" s="376" t="s">
        <v>761</v>
      </c>
      <c r="D61" s="382"/>
      <c r="E61" s="382"/>
      <c r="F61" s="382"/>
      <c r="G61" s="382"/>
      <c r="H61" s="382"/>
      <c r="I61" s="382"/>
      <c r="J61" s="382"/>
      <c r="K61" s="382"/>
      <c r="L61" s="382"/>
      <c r="M61" s="382"/>
      <c r="N61" s="382"/>
      <c r="O61" s="382"/>
      <c r="P61" s="382"/>
      <c r="Q61" s="382"/>
    </row>
    <row r="62" spans="1:17" s="381" customFormat="1" ht="18.600000000000001" customHeight="1">
      <c r="A62" s="372"/>
      <c r="B62" s="340"/>
      <c r="C62" s="373"/>
      <c r="D62" s="382"/>
      <c r="E62" s="382"/>
      <c r="F62" s="382"/>
      <c r="G62" s="382"/>
      <c r="H62" s="382"/>
      <c r="I62" s="382"/>
      <c r="J62" s="382"/>
      <c r="K62" s="382"/>
      <c r="L62" s="382"/>
      <c r="M62" s="382"/>
      <c r="N62" s="382"/>
      <c r="O62" s="382"/>
      <c r="P62" s="382"/>
      <c r="Q62" s="382"/>
    </row>
    <row r="63" spans="1:17" s="381" customFormat="1" ht="30" customHeight="1">
      <c r="A63" s="146" t="s">
        <v>395</v>
      </c>
      <c r="B63" s="336">
        <f>SUM(B64,B93)</f>
        <v>24019683</v>
      </c>
      <c r="C63" s="373"/>
    </row>
    <row r="64" spans="1:17" s="381" customFormat="1" ht="30" customHeight="1">
      <c r="A64" s="49" t="s">
        <v>358</v>
      </c>
      <c r="B64" s="336">
        <f>SUM(B65,B69,B73,B77,B81,B85,B89)</f>
        <v>24003364</v>
      </c>
      <c r="C64" s="373"/>
    </row>
    <row r="65" spans="1:17" s="381" customFormat="1" ht="49.15" customHeight="1">
      <c r="A65" s="200" t="s">
        <v>471</v>
      </c>
      <c r="B65" s="336">
        <f>SUM(B66:B68)</f>
        <v>9857214</v>
      </c>
      <c r="C65" s="965" t="s">
        <v>391</v>
      </c>
    </row>
    <row r="66" spans="1:17" s="382" customFormat="1" ht="25.9" customHeight="1">
      <c r="A66" s="370" t="s">
        <v>398</v>
      </c>
      <c r="B66" s="337">
        <v>1971443</v>
      </c>
      <c r="C66" s="967"/>
    </row>
    <row r="67" spans="1:17" s="382" customFormat="1" ht="25.9" customHeight="1">
      <c r="A67" s="370" t="s">
        <v>466</v>
      </c>
      <c r="B67" s="337">
        <v>6900050</v>
      </c>
      <c r="C67" s="967"/>
    </row>
    <row r="68" spans="1:17" s="382" customFormat="1" ht="25.9" customHeight="1">
      <c r="A68" s="370" t="s">
        <v>467</v>
      </c>
      <c r="B68" s="337">
        <v>985721</v>
      </c>
      <c r="C68" s="967"/>
    </row>
    <row r="69" spans="1:17" s="381" customFormat="1" ht="43.15" customHeight="1" thickBot="1">
      <c r="A69" s="226" t="s">
        <v>485</v>
      </c>
      <c r="B69" s="343">
        <f>SUM(B70:B72)</f>
        <v>10284469</v>
      </c>
      <c r="C69" s="385" t="s">
        <v>391</v>
      </c>
      <c r="D69" s="382"/>
      <c r="E69" s="382"/>
      <c r="F69" s="382"/>
      <c r="G69" s="382"/>
      <c r="H69" s="382"/>
      <c r="I69" s="382"/>
      <c r="J69" s="382"/>
      <c r="K69" s="382"/>
      <c r="L69" s="382"/>
      <c r="M69" s="382"/>
      <c r="N69" s="382"/>
      <c r="O69" s="382"/>
      <c r="P69" s="382"/>
      <c r="Q69" s="382"/>
    </row>
    <row r="70" spans="1:17" s="382" customFormat="1" ht="25.15" customHeight="1">
      <c r="A70" s="370" t="s">
        <v>398</v>
      </c>
      <c r="B70" s="337">
        <v>2056894</v>
      </c>
      <c r="C70" s="383"/>
    </row>
    <row r="71" spans="1:17" s="382" customFormat="1" ht="25.15" customHeight="1">
      <c r="A71" s="370" t="s">
        <v>466</v>
      </c>
      <c r="B71" s="337">
        <v>7199128</v>
      </c>
      <c r="C71" s="378"/>
    </row>
    <row r="72" spans="1:17" s="382" customFormat="1" ht="25.15" customHeight="1">
      <c r="A72" s="370" t="s">
        <v>467</v>
      </c>
      <c r="B72" s="337">
        <v>1028447</v>
      </c>
      <c r="C72" s="378"/>
    </row>
    <row r="73" spans="1:17" s="382" customFormat="1" ht="33">
      <c r="A73" s="200" t="s">
        <v>486</v>
      </c>
      <c r="B73" s="336">
        <f>SUM(B74:B76)</f>
        <v>1087824</v>
      </c>
      <c r="C73" s="965" t="s">
        <v>391</v>
      </c>
    </row>
    <row r="74" spans="1:17" s="382" customFormat="1" ht="25.15" customHeight="1">
      <c r="A74" s="370" t="s">
        <v>398</v>
      </c>
      <c r="B74" s="337">
        <v>217565</v>
      </c>
      <c r="C74" s="967"/>
    </row>
    <row r="75" spans="1:17" s="382" customFormat="1" ht="25.15" customHeight="1">
      <c r="A75" s="370" t="s">
        <v>466</v>
      </c>
      <c r="B75" s="337">
        <v>761477</v>
      </c>
      <c r="C75" s="967"/>
    </row>
    <row r="76" spans="1:17" s="382" customFormat="1" ht="25.15" customHeight="1">
      <c r="A76" s="370" t="s">
        <v>467</v>
      </c>
      <c r="B76" s="337">
        <v>108782</v>
      </c>
      <c r="C76" s="967"/>
    </row>
    <row r="77" spans="1:17" s="382" customFormat="1" ht="33">
      <c r="A77" s="200" t="s">
        <v>474</v>
      </c>
      <c r="B77" s="336">
        <f>SUM(B78:B80)</f>
        <v>1483366</v>
      </c>
      <c r="C77" s="377" t="s">
        <v>391</v>
      </c>
    </row>
    <row r="78" spans="1:17" s="382" customFormat="1" ht="25.15" customHeight="1">
      <c r="A78" s="370" t="s">
        <v>398</v>
      </c>
      <c r="B78" s="337">
        <v>296673</v>
      </c>
      <c r="C78" s="378"/>
    </row>
    <row r="79" spans="1:17" s="382" customFormat="1" ht="25.15" customHeight="1">
      <c r="A79" s="370" t="s">
        <v>466</v>
      </c>
      <c r="B79" s="337">
        <v>1038356</v>
      </c>
      <c r="C79" s="378"/>
    </row>
    <row r="80" spans="1:17" s="382" customFormat="1" ht="25.15" customHeight="1">
      <c r="A80" s="370" t="s">
        <v>467</v>
      </c>
      <c r="B80" s="337">
        <v>148337</v>
      </c>
      <c r="C80" s="378"/>
    </row>
    <row r="81" spans="1:17" s="381" customFormat="1" ht="30" customHeight="1">
      <c r="A81" s="37" t="s">
        <v>478</v>
      </c>
      <c r="B81" s="336">
        <f>SUM(B82:B84)</f>
        <v>1113432</v>
      </c>
      <c r="C81" s="965" t="s">
        <v>391</v>
      </c>
      <c r="D81" s="382"/>
      <c r="E81" s="382"/>
      <c r="F81" s="382"/>
      <c r="G81" s="382"/>
      <c r="H81" s="382"/>
      <c r="I81" s="382"/>
      <c r="J81" s="382"/>
      <c r="K81" s="382"/>
      <c r="L81" s="382"/>
      <c r="M81" s="382"/>
      <c r="N81" s="382"/>
      <c r="O81" s="382"/>
      <c r="P81" s="382"/>
      <c r="Q81" s="382"/>
    </row>
    <row r="82" spans="1:17" s="382" customFormat="1" ht="25.15" customHeight="1">
      <c r="A82" s="370" t="s">
        <v>398</v>
      </c>
      <c r="B82" s="337">
        <v>222686</v>
      </c>
      <c r="C82" s="967"/>
    </row>
    <row r="83" spans="1:17" s="382" customFormat="1" ht="25.15" customHeight="1">
      <c r="A83" s="370" t="s">
        <v>466</v>
      </c>
      <c r="B83" s="337">
        <v>779403</v>
      </c>
      <c r="C83" s="967"/>
    </row>
    <row r="84" spans="1:17" s="382" customFormat="1" ht="25.15" customHeight="1">
      <c r="A84" s="370" t="s">
        <v>467</v>
      </c>
      <c r="B84" s="337">
        <v>111343</v>
      </c>
      <c r="C84" s="967"/>
    </row>
    <row r="85" spans="1:17" s="381" customFormat="1" ht="33">
      <c r="A85" s="200" t="s">
        <v>479</v>
      </c>
      <c r="B85" s="336">
        <f>SUM(B86:B88)</f>
        <v>4259</v>
      </c>
      <c r="C85" s="965" t="s">
        <v>391</v>
      </c>
      <c r="D85" s="382"/>
      <c r="E85" s="382"/>
      <c r="F85" s="382"/>
      <c r="G85" s="382"/>
      <c r="H85" s="382"/>
      <c r="I85" s="382"/>
      <c r="J85" s="382"/>
      <c r="K85" s="382"/>
      <c r="L85" s="382"/>
      <c r="M85" s="382"/>
      <c r="N85" s="382"/>
      <c r="O85" s="382"/>
      <c r="P85" s="382"/>
      <c r="Q85" s="382"/>
    </row>
    <row r="86" spans="1:17" s="382" customFormat="1" ht="25.15" customHeight="1">
      <c r="A86" s="370" t="s">
        <v>398</v>
      </c>
      <c r="B86" s="337">
        <v>852</v>
      </c>
      <c r="C86" s="967"/>
    </row>
    <row r="87" spans="1:17" s="382" customFormat="1" ht="25.15" customHeight="1">
      <c r="A87" s="370" t="s">
        <v>466</v>
      </c>
      <c r="B87" s="337">
        <v>2981</v>
      </c>
      <c r="C87" s="967"/>
    </row>
    <row r="88" spans="1:17" s="382" customFormat="1" ht="25.15" customHeight="1">
      <c r="A88" s="370" t="s">
        <v>467</v>
      </c>
      <c r="B88" s="337">
        <v>426</v>
      </c>
      <c r="C88" s="967"/>
    </row>
    <row r="89" spans="1:17" s="382" customFormat="1" ht="30" customHeight="1">
      <c r="A89" s="37" t="s">
        <v>484</v>
      </c>
      <c r="B89" s="336">
        <f>SUM(B90:B92)</f>
        <v>172800</v>
      </c>
      <c r="C89" s="970" t="s">
        <v>391</v>
      </c>
    </row>
    <row r="90" spans="1:17" s="382" customFormat="1" ht="25.15" customHeight="1" thickBot="1">
      <c r="A90" s="375" t="s">
        <v>398</v>
      </c>
      <c r="B90" s="338">
        <v>34560</v>
      </c>
      <c r="C90" s="972"/>
    </row>
    <row r="91" spans="1:17" s="382" customFormat="1" ht="30" customHeight="1">
      <c r="A91" s="370" t="s">
        <v>466</v>
      </c>
      <c r="B91" s="337">
        <v>120960</v>
      </c>
      <c r="C91" s="384"/>
    </row>
    <row r="92" spans="1:17" s="382" customFormat="1" ht="30" customHeight="1">
      <c r="A92" s="370" t="s">
        <v>467</v>
      </c>
      <c r="B92" s="337">
        <v>17280</v>
      </c>
      <c r="C92" s="373"/>
    </row>
    <row r="93" spans="1:17" s="381" customFormat="1" ht="33">
      <c r="A93" s="146" t="s">
        <v>361</v>
      </c>
      <c r="B93" s="336">
        <v>16319</v>
      </c>
      <c r="C93" s="376" t="s">
        <v>365</v>
      </c>
      <c r="D93" s="382"/>
      <c r="E93" s="382"/>
      <c r="F93" s="382"/>
      <c r="G93" s="382"/>
      <c r="H93" s="382"/>
      <c r="I93" s="382"/>
      <c r="J93" s="382"/>
      <c r="K93" s="382"/>
      <c r="L93" s="382"/>
      <c r="M93" s="382"/>
      <c r="N93" s="382"/>
      <c r="O93" s="382"/>
      <c r="P93" s="382"/>
      <c r="Q93" s="382"/>
    </row>
    <row r="94" spans="1:17" s="381" customFormat="1" ht="30" customHeight="1">
      <c r="A94" s="372"/>
      <c r="B94" s="340"/>
      <c r="C94" s="373"/>
      <c r="D94" s="382"/>
      <c r="E94" s="382"/>
      <c r="F94" s="382"/>
      <c r="G94" s="382"/>
      <c r="H94" s="382"/>
      <c r="I94" s="382"/>
      <c r="J94" s="382"/>
      <c r="K94" s="382"/>
      <c r="L94" s="382"/>
      <c r="M94" s="382"/>
      <c r="N94" s="382"/>
      <c r="O94" s="382"/>
      <c r="P94" s="382"/>
      <c r="Q94" s="382"/>
    </row>
    <row r="95" spans="1:17" s="381" customFormat="1" ht="30" customHeight="1">
      <c r="A95" s="146" t="s">
        <v>396</v>
      </c>
      <c r="B95" s="336">
        <f>SUM(B96,B99)</f>
        <v>4041848</v>
      </c>
      <c r="C95" s="373"/>
      <c r="D95" s="382"/>
      <c r="E95" s="382"/>
      <c r="F95" s="382"/>
      <c r="G95" s="382"/>
      <c r="H95" s="382"/>
      <c r="I95" s="382"/>
      <c r="J95" s="382"/>
      <c r="K95" s="382"/>
      <c r="L95" s="382"/>
      <c r="M95" s="382"/>
      <c r="N95" s="382"/>
      <c r="O95" s="382"/>
      <c r="P95" s="382"/>
      <c r="Q95" s="382"/>
    </row>
    <row r="96" spans="1:17" s="381" customFormat="1" ht="30" customHeight="1">
      <c r="A96" s="49" t="s">
        <v>356</v>
      </c>
      <c r="B96" s="336">
        <f>SUM(B97:B98)</f>
        <v>4026348</v>
      </c>
      <c r="C96" s="970" t="s">
        <v>392</v>
      </c>
      <c r="D96" s="382"/>
      <c r="E96" s="382"/>
      <c r="F96" s="382"/>
      <c r="G96" s="382"/>
      <c r="H96" s="382"/>
      <c r="I96" s="382"/>
      <c r="J96" s="382"/>
      <c r="K96" s="382"/>
      <c r="L96" s="382"/>
      <c r="M96" s="382"/>
      <c r="N96" s="382"/>
      <c r="O96" s="382"/>
      <c r="P96" s="382"/>
      <c r="Q96" s="382"/>
    </row>
    <row r="97" spans="1:17" s="382" customFormat="1" ht="30" customHeight="1">
      <c r="A97" s="370" t="s">
        <v>469</v>
      </c>
      <c r="B97" s="339">
        <v>1207904</v>
      </c>
      <c r="C97" s="971"/>
    </row>
    <row r="98" spans="1:17" s="382" customFormat="1" ht="30" customHeight="1">
      <c r="A98" s="370" t="s">
        <v>470</v>
      </c>
      <c r="B98" s="339">
        <v>2818444</v>
      </c>
      <c r="C98" s="373"/>
    </row>
    <row r="99" spans="1:17" s="381" customFormat="1" ht="96.75" customHeight="1">
      <c r="A99" s="146" t="s">
        <v>361</v>
      </c>
      <c r="B99" s="336">
        <v>15500</v>
      </c>
      <c r="C99" s="376" t="s">
        <v>762</v>
      </c>
      <c r="D99" s="382"/>
      <c r="E99" s="382"/>
      <c r="F99" s="382"/>
      <c r="G99" s="382"/>
      <c r="H99" s="382"/>
      <c r="I99" s="382"/>
      <c r="J99" s="382"/>
      <c r="K99" s="382"/>
      <c r="L99" s="382"/>
      <c r="M99" s="382"/>
      <c r="N99" s="382"/>
      <c r="O99" s="382"/>
      <c r="P99" s="382"/>
      <c r="Q99" s="382"/>
    </row>
    <row r="100" spans="1:17" s="381" customFormat="1" ht="96.75" customHeight="1">
      <c r="A100" s="146"/>
      <c r="B100" s="336"/>
      <c r="C100" s="376"/>
      <c r="D100" s="382"/>
      <c r="E100" s="382"/>
      <c r="F100" s="382"/>
      <c r="G100" s="382"/>
      <c r="H100" s="382"/>
      <c r="I100" s="382"/>
      <c r="J100" s="382"/>
      <c r="K100" s="382"/>
      <c r="L100" s="382"/>
      <c r="M100" s="382"/>
      <c r="N100" s="382"/>
      <c r="O100" s="382"/>
      <c r="P100" s="382"/>
      <c r="Q100" s="382"/>
    </row>
    <row r="101" spans="1:17" s="381" customFormat="1" ht="189" customHeight="1" thickBot="1">
      <c r="A101" s="360"/>
      <c r="B101" s="343"/>
      <c r="C101" s="379"/>
      <c r="D101" s="382"/>
      <c r="E101" s="382"/>
      <c r="F101" s="382"/>
      <c r="G101" s="382"/>
      <c r="H101" s="382"/>
      <c r="I101" s="382"/>
      <c r="J101" s="382"/>
      <c r="K101" s="382"/>
      <c r="L101" s="382"/>
      <c r="M101" s="382"/>
      <c r="N101" s="382"/>
      <c r="O101" s="382"/>
      <c r="P101" s="382"/>
      <c r="Q101" s="382"/>
    </row>
    <row r="102" spans="1:17" ht="24.75" customHeight="1">
      <c r="B102" s="346"/>
      <c r="C102" s="250"/>
    </row>
    <row r="103" spans="1:17" ht="24.75" customHeight="1">
      <c r="B103" s="250"/>
      <c r="C103" s="250"/>
    </row>
    <row r="104" spans="1:17">
      <c r="A104" s="172"/>
      <c r="B104" s="250"/>
      <c r="C104" s="250"/>
    </row>
    <row r="105" spans="1:17">
      <c r="B105" s="250"/>
      <c r="C105" s="250"/>
    </row>
    <row r="106" spans="1:17">
      <c r="B106" s="250"/>
      <c r="C106" s="250"/>
    </row>
    <row r="107" spans="1:17">
      <c r="B107" s="250"/>
      <c r="C107" s="250"/>
    </row>
    <row r="108" spans="1:17">
      <c r="B108" s="250"/>
      <c r="C108" s="250"/>
    </row>
    <row r="109" spans="1:17">
      <c r="B109" s="250"/>
      <c r="C109" s="250"/>
    </row>
    <row r="110" spans="1:17">
      <c r="B110" s="250"/>
      <c r="C110" s="250"/>
    </row>
    <row r="111" spans="1:17">
      <c r="B111" s="250"/>
      <c r="C111" s="250"/>
    </row>
    <row r="112" spans="1:17">
      <c r="B112" s="250"/>
      <c r="C112" s="250"/>
    </row>
  </sheetData>
  <mergeCells count="25">
    <mergeCell ref="C96:C97"/>
    <mergeCell ref="C73:C76"/>
    <mergeCell ref="C81:C84"/>
    <mergeCell ref="C85:C88"/>
    <mergeCell ref="C89:C90"/>
    <mergeCell ref="C20:C23"/>
    <mergeCell ref="C32:C34"/>
    <mergeCell ref="C12:C15"/>
    <mergeCell ref="C16:C19"/>
    <mergeCell ref="C42:C45"/>
    <mergeCell ref="A1:C1"/>
    <mergeCell ref="A2:C2"/>
    <mergeCell ref="A3:C3"/>
    <mergeCell ref="A4:C4"/>
    <mergeCell ref="A5:A7"/>
    <mergeCell ref="B5:B7"/>
    <mergeCell ref="C5:C7"/>
    <mergeCell ref="C46:C48"/>
    <mergeCell ref="C24:C27"/>
    <mergeCell ref="C52:C54"/>
    <mergeCell ref="C55:C56"/>
    <mergeCell ref="C65:C68"/>
    <mergeCell ref="C57:C59"/>
    <mergeCell ref="C35:C37"/>
    <mergeCell ref="C38:C41"/>
  </mergeCells>
  <phoneticPr fontId="20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52" orientation="portrait" useFirstPageNumber="1" r:id="rId1"/>
  <headerFooter alignWithMargins="0">
    <oddFooter>&amp;C&amp;"Times New Roman,標準"&amp;P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>
  <sheetPr codeName="Sheet42"/>
  <dimension ref="A1:AV145"/>
  <sheetViews>
    <sheetView showGridLines="0" view="pageBreakPreview" topLeftCell="A85" zoomScaleSheetLayoutView="100" workbookViewId="0">
      <selection activeCell="A86" sqref="A86"/>
    </sheetView>
  </sheetViews>
  <sheetFormatPr defaultColWidth="12" defaultRowHeight="21"/>
  <cols>
    <col min="1" max="1" width="35.25" style="464" customWidth="1"/>
    <col min="2" max="2" width="10" style="464" customWidth="1"/>
    <col min="3" max="3" width="11.875" style="464" customWidth="1"/>
    <col min="4" max="4" width="12.5" style="464" customWidth="1"/>
    <col min="5" max="5" width="20.5" style="464" customWidth="1"/>
    <col min="6" max="16384" width="12" style="464"/>
  </cols>
  <sheetData>
    <row r="1" spans="1:5" s="2" customFormat="1">
      <c r="A1" s="827" t="s">
        <v>401</v>
      </c>
      <c r="B1" s="827"/>
      <c r="C1" s="827"/>
      <c r="D1" s="827"/>
      <c r="E1" s="827"/>
    </row>
    <row r="2" spans="1:5" s="2" customFormat="1">
      <c r="A2" s="827" t="s">
        <v>335</v>
      </c>
      <c r="B2" s="827"/>
      <c r="C2" s="827"/>
      <c r="D2" s="827"/>
      <c r="E2" s="827"/>
    </row>
    <row r="3" spans="1:5" s="2" customFormat="1" ht="24.75" customHeight="1">
      <c r="A3" s="829" t="s">
        <v>70</v>
      </c>
      <c r="B3" s="829"/>
      <c r="C3" s="829"/>
      <c r="D3" s="829"/>
      <c r="E3" s="829"/>
    </row>
    <row r="4" spans="1:5" s="2" customFormat="1" ht="24.75" customHeight="1" thickBot="1">
      <c r="A4" s="838" t="s">
        <v>687</v>
      </c>
      <c r="B4" s="838"/>
      <c r="C4" s="838"/>
      <c r="D4" s="838"/>
      <c r="E4" s="838"/>
    </row>
    <row r="5" spans="1:5" s="450" customFormat="1" ht="52.5" customHeight="1">
      <c r="A5" s="446" t="s">
        <v>493</v>
      </c>
      <c r="B5" s="648" t="s">
        <v>851</v>
      </c>
      <c r="C5" s="447" t="s">
        <v>307</v>
      </c>
      <c r="D5" s="448" t="s">
        <v>494</v>
      </c>
      <c r="E5" s="449" t="s">
        <v>495</v>
      </c>
    </row>
    <row r="6" spans="1:5" s="455" customFormat="1" ht="6.6" customHeight="1">
      <c r="A6" s="451"/>
      <c r="B6" s="452"/>
      <c r="C6" s="453"/>
      <c r="D6" s="453"/>
      <c r="E6" s="454"/>
    </row>
    <row r="7" spans="1:5" s="461" customFormat="1" ht="27.75" customHeight="1">
      <c r="A7" s="456" t="s">
        <v>517</v>
      </c>
      <c r="B7" s="457"/>
      <c r="C7" s="458"/>
      <c r="D7" s="459">
        <f>D8+D88+D95+D104</f>
        <v>344383283</v>
      </c>
      <c r="E7" s="460"/>
    </row>
    <row r="8" spans="1:5" s="42" customFormat="1" ht="28.5" customHeight="1">
      <c r="A8" s="396" t="s">
        <v>296</v>
      </c>
      <c r="B8" s="181"/>
      <c r="C8" s="344"/>
      <c r="D8" s="344">
        <f>SUM(D9:D10)</f>
        <v>318644426</v>
      </c>
      <c r="E8" s="403"/>
    </row>
    <row r="9" spans="1:5" s="14" customFormat="1" ht="24" customHeight="1">
      <c r="A9" s="58" t="s">
        <v>247</v>
      </c>
      <c r="B9" s="186"/>
      <c r="C9" s="341"/>
      <c r="D9" s="341">
        <f>D13</f>
        <v>310734869</v>
      </c>
      <c r="E9" s="399"/>
    </row>
    <row r="10" spans="1:5" s="14" customFormat="1" ht="24" customHeight="1">
      <c r="A10" s="58" t="s">
        <v>248</v>
      </c>
      <c r="B10" s="186"/>
      <c r="C10" s="341"/>
      <c r="D10" s="341">
        <f>D14+D77</f>
        <v>7909557</v>
      </c>
      <c r="E10" s="399"/>
    </row>
    <row r="11" spans="1:5" s="14" customFormat="1" ht="6.75" customHeight="1">
      <c r="A11" s="58"/>
      <c r="B11" s="186"/>
      <c r="C11" s="341"/>
      <c r="D11" s="341"/>
      <c r="E11" s="399"/>
    </row>
    <row r="12" spans="1:5" s="42" customFormat="1" ht="24" customHeight="1">
      <c r="A12" s="48" t="s">
        <v>274</v>
      </c>
      <c r="B12" s="181"/>
      <c r="C12" s="344"/>
      <c r="D12" s="344">
        <f>SUM(D13:D14)</f>
        <v>315322576</v>
      </c>
      <c r="E12" s="973" t="s">
        <v>792</v>
      </c>
    </row>
    <row r="13" spans="1:5" s="14" customFormat="1" ht="24" customHeight="1">
      <c r="A13" s="58" t="s">
        <v>249</v>
      </c>
      <c r="B13" s="186"/>
      <c r="C13" s="341"/>
      <c r="D13" s="341">
        <f>SUM(D17,D20,D26,D40,D46,D50,D57)</f>
        <v>310734869</v>
      </c>
      <c r="E13" s="973"/>
    </row>
    <row r="14" spans="1:5" s="14" customFormat="1" ht="24" customHeight="1">
      <c r="A14" s="58" t="s">
        <v>250</v>
      </c>
      <c r="B14" s="186"/>
      <c r="C14" s="341"/>
      <c r="D14" s="341">
        <f>SUM(D21,D29,D41,D62,D73,D47)</f>
        <v>4587707</v>
      </c>
      <c r="E14" s="973"/>
    </row>
    <row r="15" spans="1:5" s="14" customFormat="1" ht="6.75" customHeight="1">
      <c r="A15" s="58"/>
      <c r="B15" s="186"/>
      <c r="C15" s="341"/>
      <c r="D15" s="341"/>
      <c r="E15" s="973"/>
    </row>
    <row r="16" spans="1:5" s="14" customFormat="1" ht="26.45" customHeight="1">
      <c r="A16" s="58" t="s">
        <v>267</v>
      </c>
      <c r="B16" s="186"/>
      <c r="C16" s="341"/>
      <c r="D16" s="341">
        <f>SUM(D17)</f>
        <v>8070440</v>
      </c>
      <c r="E16" s="973"/>
    </row>
    <row r="17" spans="1:5" s="14" customFormat="1" ht="26.45" customHeight="1">
      <c r="A17" s="147" t="s">
        <v>252</v>
      </c>
      <c r="B17" s="186">
        <v>140600</v>
      </c>
      <c r="C17" s="341">
        <v>57400</v>
      </c>
      <c r="D17" s="341">
        <v>8070440</v>
      </c>
      <c r="E17" s="400" t="s">
        <v>702</v>
      </c>
    </row>
    <row r="18" spans="1:5" s="14" customFormat="1" ht="6.6" customHeight="1">
      <c r="A18" s="58"/>
      <c r="B18" s="186"/>
      <c r="C18" s="341"/>
      <c r="D18" s="341"/>
      <c r="E18" s="399"/>
    </row>
    <row r="19" spans="1:5" s="14" customFormat="1" ht="26.45" customHeight="1">
      <c r="A19" s="58" t="s">
        <v>253</v>
      </c>
      <c r="B19" s="186"/>
      <c r="C19" s="341"/>
      <c r="D19" s="341">
        <f>SUM(D20:D21)</f>
        <v>3680893</v>
      </c>
      <c r="E19" s="399"/>
    </row>
    <row r="20" spans="1:5" s="14" customFormat="1" ht="26.45" customHeight="1">
      <c r="A20" s="147" t="s">
        <v>252</v>
      </c>
      <c r="B20" s="186">
        <v>148224</v>
      </c>
      <c r="C20" s="341">
        <v>7513</v>
      </c>
      <c r="D20" s="341">
        <v>1113607</v>
      </c>
      <c r="E20" s="399" t="s">
        <v>793</v>
      </c>
    </row>
    <row r="21" spans="1:5" s="14" customFormat="1" ht="26.45" customHeight="1">
      <c r="A21" s="147" t="s">
        <v>254</v>
      </c>
      <c r="B21" s="186"/>
      <c r="C21" s="341"/>
      <c r="D21" s="341">
        <f>SUM(D22:D23)</f>
        <v>2567286</v>
      </c>
      <c r="E21" s="399"/>
    </row>
    <row r="22" spans="1:5" s="14" customFormat="1" ht="26.45" customHeight="1">
      <c r="A22" s="147" t="s">
        <v>255</v>
      </c>
      <c r="B22" s="186">
        <v>54144</v>
      </c>
      <c r="C22" s="341">
        <v>45800</v>
      </c>
      <c r="D22" s="341">
        <v>2479795</v>
      </c>
      <c r="E22" s="400" t="s">
        <v>707</v>
      </c>
    </row>
    <row r="23" spans="1:5" s="14" customFormat="1" ht="26.45" customHeight="1">
      <c r="A23" s="147" t="s">
        <v>256</v>
      </c>
      <c r="B23" s="186">
        <v>1975</v>
      </c>
      <c r="C23" s="341">
        <v>44299</v>
      </c>
      <c r="D23" s="341">
        <v>87491</v>
      </c>
      <c r="E23" s="400" t="s">
        <v>711</v>
      </c>
    </row>
    <row r="24" spans="1:5" s="14" customFormat="1" ht="8.4499999999999993" customHeight="1">
      <c r="A24" s="58"/>
      <c r="B24" s="186"/>
      <c r="C24" s="341"/>
      <c r="D24" s="341"/>
      <c r="E24" s="399"/>
    </row>
    <row r="25" spans="1:5" s="14" customFormat="1" ht="29.25" customHeight="1">
      <c r="A25" s="58" t="s">
        <v>268</v>
      </c>
      <c r="B25" s="186"/>
      <c r="C25" s="341"/>
      <c r="D25" s="341">
        <f>SUM(D26,D29)</f>
        <v>7159001</v>
      </c>
      <c r="E25" s="399"/>
    </row>
    <row r="26" spans="1:5" s="14" customFormat="1" ht="27" customHeight="1">
      <c r="A26" s="147" t="s">
        <v>252</v>
      </c>
      <c r="B26" s="186"/>
      <c r="C26" s="341"/>
      <c r="D26" s="341">
        <f>SUM(D27:D28)</f>
        <v>5992402</v>
      </c>
      <c r="E26" s="399"/>
    </row>
    <row r="27" spans="1:5" s="14" customFormat="1" ht="26.45" customHeight="1">
      <c r="A27" s="147" t="s">
        <v>258</v>
      </c>
      <c r="B27" s="186">
        <v>21546</v>
      </c>
      <c r="C27" s="341"/>
      <c r="D27" s="341">
        <v>5627023</v>
      </c>
      <c r="E27" s="400" t="s">
        <v>704</v>
      </c>
    </row>
    <row r="28" spans="1:5" s="14" customFormat="1" ht="26.45" customHeight="1">
      <c r="A28" s="147" t="s">
        <v>259</v>
      </c>
      <c r="B28" s="186">
        <v>2921</v>
      </c>
      <c r="C28" s="341">
        <v>125087</v>
      </c>
      <c r="D28" s="341">
        <v>365379</v>
      </c>
      <c r="E28" s="399"/>
    </row>
    <row r="29" spans="1:5" s="14" customFormat="1" ht="26.45" customHeight="1">
      <c r="A29" s="147" t="s">
        <v>254</v>
      </c>
      <c r="B29" s="186"/>
      <c r="C29" s="341"/>
      <c r="D29" s="341">
        <f>SUM(D30,D34)</f>
        <v>1166599</v>
      </c>
      <c r="E29" s="399"/>
    </row>
    <row r="30" spans="1:5" s="14" customFormat="1" ht="27.75" customHeight="1">
      <c r="A30" s="147" t="s">
        <v>255</v>
      </c>
      <c r="B30" s="186"/>
      <c r="C30" s="341"/>
      <c r="D30" s="341">
        <f>SUM(D31:D33)</f>
        <v>1081219</v>
      </c>
      <c r="E30" s="399"/>
    </row>
    <row r="31" spans="1:5" s="14" customFormat="1" ht="29.25" customHeight="1">
      <c r="A31" s="147" t="s">
        <v>283</v>
      </c>
      <c r="B31" s="186">
        <v>3203</v>
      </c>
      <c r="C31" s="341"/>
      <c r="D31" s="341">
        <v>956420</v>
      </c>
      <c r="E31" s="400" t="s">
        <v>708</v>
      </c>
    </row>
    <row r="32" spans="1:5" s="14" customFormat="1" ht="26.45" customHeight="1">
      <c r="A32" s="147" t="s">
        <v>284</v>
      </c>
      <c r="B32" s="186">
        <v>411</v>
      </c>
      <c r="C32" s="341">
        <v>163500</v>
      </c>
      <c r="D32" s="341">
        <v>67199</v>
      </c>
      <c r="E32" s="399"/>
    </row>
    <row r="33" spans="1:48" s="14" customFormat="1" ht="26.45" customHeight="1" thickBot="1">
      <c r="A33" s="395" t="s">
        <v>285</v>
      </c>
      <c r="B33" s="330">
        <v>96</v>
      </c>
      <c r="C33" s="342">
        <v>600000</v>
      </c>
      <c r="D33" s="342">
        <v>57600</v>
      </c>
      <c r="E33" s="402"/>
    </row>
    <row r="34" spans="1:48" s="14" customFormat="1" ht="24.6" customHeight="1">
      <c r="A34" s="147" t="s">
        <v>256</v>
      </c>
      <c r="B34" s="186"/>
      <c r="C34" s="341"/>
      <c r="D34" s="341">
        <f>SUM(D35:D37)</f>
        <v>85380</v>
      </c>
      <c r="E34" s="399"/>
    </row>
    <row r="35" spans="1:48" s="462" customFormat="1" ht="24.6" customHeight="1" thickBot="1">
      <c r="A35" s="147" t="s">
        <v>283</v>
      </c>
      <c r="B35" s="186">
        <v>230</v>
      </c>
      <c r="C35" s="341"/>
      <c r="D35" s="341">
        <v>74776</v>
      </c>
      <c r="E35" s="400" t="s">
        <v>712</v>
      </c>
      <c r="F35" s="572"/>
      <c r="G35" s="364"/>
      <c r="H35" s="364"/>
      <c r="I35" s="364"/>
      <c r="J35" s="364"/>
      <c r="K35" s="364"/>
      <c r="L35" s="364"/>
      <c r="M35" s="364"/>
      <c r="N35" s="364"/>
      <c r="O35" s="364"/>
      <c r="P35" s="364"/>
      <c r="Q35" s="364"/>
      <c r="R35" s="364"/>
      <c r="S35" s="364"/>
      <c r="T35" s="364"/>
      <c r="U35" s="364"/>
      <c r="V35" s="364"/>
      <c r="W35" s="364"/>
      <c r="X35" s="364"/>
      <c r="Y35" s="364"/>
      <c r="Z35" s="364"/>
      <c r="AA35" s="364"/>
      <c r="AB35" s="364"/>
      <c r="AC35" s="364"/>
      <c r="AD35" s="364"/>
      <c r="AE35" s="364"/>
      <c r="AF35" s="364"/>
      <c r="AG35" s="364"/>
      <c r="AH35" s="364"/>
      <c r="AI35" s="364"/>
      <c r="AJ35" s="364"/>
      <c r="AK35" s="364"/>
      <c r="AL35" s="364"/>
      <c r="AM35" s="364"/>
      <c r="AN35" s="364"/>
      <c r="AO35" s="364"/>
      <c r="AP35" s="364"/>
      <c r="AQ35" s="364"/>
      <c r="AR35" s="364"/>
      <c r="AS35" s="364"/>
      <c r="AT35" s="364"/>
      <c r="AU35" s="364"/>
      <c r="AV35" s="364"/>
    </row>
    <row r="36" spans="1:48" s="14" customFormat="1" ht="24.6" customHeight="1">
      <c r="A36" s="147" t="s">
        <v>284</v>
      </c>
      <c r="B36" s="186">
        <v>22</v>
      </c>
      <c r="C36" s="341">
        <v>154715</v>
      </c>
      <c r="D36" s="341">
        <v>3404</v>
      </c>
      <c r="E36" s="399"/>
    </row>
    <row r="37" spans="1:48" s="14" customFormat="1" ht="24.6" customHeight="1">
      <c r="A37" s="147" t="s">
        <v>285</v>
      </c>
      <c r="B37" s="186">
        <v>12</v>
      </c>
      <c r="C37" s="341">
        <v>600000</v>
      </c>
      <c r="D37" s="341">
        <v>7200</v>
      </c>
      <c r="E37" s="399"/>
    </row>
    <row r="38" spans="1:48" s="14" customFormat="1" ht="9.6" customHeight="1">
      <c r="A38" s="58"/>
      <c r="B38" s="186"/>
      <c r="C38" s="341"/>
      <c r="D38" s="341"/>
      <c r="E38" s="399"/>
    </row>
    <row r="39" spans="1:48" s="14" customFormat="1" ht="24.6" customHeight="1">
      <c r="A39" s="58" t="s">
        <v>269</v>
      </c>
      <c r="B39" s="186"/>
      <c r="C39" s="341"/>
      <c r="D39" s="341">
        <f>SUM(D40:D41)</f>
        <v>910</v>
      </c>
      <c r="E39" s="399"/>
    </row>
    <row r="40" spans="1:48" s="14" customFormat="1" ht="24.6" customHeight="1">
      <c r="A40" s="147" t="s">
        <v>252</v>
      </c>
      <c r="B40" s="186">
        <v>250</v>
      </c>
      <c r="C40" s="341">
        <v>3000</v>
      </c>
      <c r="D40" s="341">
        <v>750</v>
      </c>
      <c r="E40" s="399" t="s">
        <v>706</v>
      </c>
    </row>
    <row r="41" spans="1:48" s="14" customFormat="1" ht="24.6" customHeight="1">
      <c r="A41" s="147" t="s">
        <v>254</v>
      </c>
      <c r="B41" s="186"/>
      <c r="C41" s="341"/>
      <c r="D41" s="341">
        <f>SUM(D42:D43)</f>
        <v>160</v>
      </c>
      <c r="E41" s="400"/>
    </row>
    <row r="42" spans="1:48" s="14" customFormat="1" ht="24.6" customHeight="1">
      <c r="A42" s="147" t="s">
        <v>329</v>
      </c>
      <c r="B42" s="186">
        <v>60</v>
      </c>
      <c r="C42" s="341">
        <v>2000</v>
      </c>
      <c r="D42" s="341">
        <v>120</v>
      </c>
      <c r="E42" s="399" t="s">
        <v>710</v>
      </c>
    </row>
    <row r="43" spans="1:48" s="14" customFormat="1" ht="24.6" customHeight="1">
      <c r="A43" s="147" t="s">
        <v>330</v>
      </c>
      <c r="B43" s="186">
        <v>20</v>
      </c>
      <c r="C43" s="341">
        <v>2000</v>
      </c>
      <c r="D43" s="341">
        <v>40</v>
      </c>
      <c r="E43" s="399" t="s">
        <v>715</v>
      </c>
    </row>
    <row r="44" spans="1:48" s="14" customFormat="1" ht="9.6" customHeight="1">
      <c r="A44" s="58"/>
      <c r="B44" s="186"/>
      <c r="C44" s="341"/>
      <c r="D44" s="341"/>
      <c r="E44" s="399"/>
    </row>
    <row r="45" spans="1:48" s="14" customFormat="1" ht="24" hidden="1" customHeight="1">
      <c r="A45" s="58" t="s">
        <v>270</v>
      </c>
      <c r="B45" s="186"/>
      <c r="C45" s="341"/>
      <c r="D45" s="341">
        <f>SUM(D46:D47)</f>
        <v>0</v>
      </c>
      <c r="E45" s="399"/>
    </row>
    <row r="46" spans="1:48" s="14" customFormat="1" ht="24" hidden="1" customHeight="1">
      <c r="A46" s="147" t="s">
        <v>252</v>
      </c>
      <c r="B46" s="186"/>
      <c r="C46" s="341"/>
      <c r="D46" s="341"/>
      <c r="E46" s="400" t="s">
        <v>548</v>
      </c>
    </row>
    <row r="47" spans="1:48" s="14" customFormat="1" ht="24" hidden="1" customHeight="1">
      <c r="A47" s="147" t="s">
        <v>254</v>
      </c>
      <c r="B47" s="186"/>
      <c r="C47" s="341"/>
      <c r="D47" s="341"/>
      <c r="E47" s="400" t="s">
        <v>549</v>
      </c>
    </row>
    <row r="48" spans="1:48" s="14" customFormat="1" ht="6.75" hidden="1" customHeight="1">
      <c r="A48" s="58"/>
      <c r="B48" s="186"/>
      <c r="C48" s="341"/>
      <c r="D48" s="341"/>
      <c r="E48" s="399"/>
    </row>
    <row r="49" spans="1:5" s="14" customFormat="1" ht="24.6" customHeight="1">
      <c r="A49" s="58" t="s">
        <v>271</v>
      </c>
      <c r="B49" s="186"/>
      <c r="C49" s="341"/>
      <c r="D49" s="341">
        <f>SUM(D50)</f>
        <v>270599210</v>
      </c>
      <c r="E49" s="399"/>
    </row>
    <row r="50" spans="1:5" s="14" customFormat="1" ht="24.6" customHeight="1">
      <c r="A50" s="147" t="s">
        <v>252</v>
      </c>
      <c r="B50" s="186"/>
      <c r="C50" s="341"/>
      <c r="D50" s="341">
        <f>SUM(D51:D54)</f>
        <v>270599210</v>
      </c>
      <c r="E50" s="399"/>
    </row>
    <row r="51" spans="1:5" s="14" customFormat="1" ht="24.6" customHeight="1">
      <c r="A51" s="147" t="s">
        <v>286</v>
      </c>
      <c r="B51" s="186">
        <v>80000</v>
      </c>
      <c r="C51" s="341">
        <v>1323480</v>
      </c>
      <c r="D51" s="341">
        <v>105878400</v>
      </c>
      <c r="E51" s="571" t="s">
        <v>703</v>
      </c>
    </row>
    <row r="52" spans="1:5" s="14" customFormat="1" ht="24.6" customHeight="1">
      <c r="A52" s="147" t="s">
        <v>257</v>
      </c>
      <c r="B52" s="186">
        <v>19050</v>
      </c>
      <c r="C52" s="341">
        <v>125560</v>
      </c>
      <c r="D52" s="341">
        <v>2391918</v>
      </c>
      <c r="E52" s="573" t="s">
        <v>794</v>
      </c>
    </row>
    <row r="53" spans="1:5" s="14" customFormat="1" ht="24" customHeight="1">
      <c r="A53" s="147" t="s">
        <v>287</v>
      </c>
      <c r="B53" s="186">
        <v>4400</v>
      </c>
      <c r="C53" s="341">
        <v>911150</v>
      </c>
      <c r="D53" s="341">
        <v>4009060</v>
      </c>
      <c r="E53" s="399"/>
    </row>
    <row r="54" spans="1:5" s="14" customFormat="1" ht="24.6" customHeight="1">
      <c r="A54" s="147" t="s">
        <v>288</v>
      </c>
      <c r="B54" s="186">
        <v>874560</v>
      </c>
      <c r="C54" s="341">
        <v>181028</v>
      </c>
      <c r="D54" s="341">
        <v>158319832</v>
      </c>
      <c r="E54" s="399"/>
    </row>
    <row r="55" spans="1:5" s="14" customFormat="1" ht="9.6" customHeight="1">
      <c r="A55" s="58"/>
      <c r="B55" s="186"/>
      <c r="C55" s="341"/>
      <c r="D55" s="341"/>
      <c r="E55" s="399"/>
    </row>
    <row r="56" spans="1:5" s="14" customFormat="1" ht="27.75" customHeight="1">
      <c r="A56" s="58" t="s">
        <v>272</v>
      </c>
      <c r="B56" s="186"/>
      <c r="C56" s="341"/>
      <c r="D56" s="341">
        <f>SUM(D57,D62)</f>
        <v>25796864</v>
      </c>
      <c r="E56" s="399"/>
    </row>
    <row r="57" spans="1:5" s="14" customFormat="1" ht="27.75" customHeight="1">
      <c r="A57" s="147" t="s">
        <v>252</v>
      </c>
      <c r="B57" s="186"/>
      <c r="C57" s="341"/>
      <c r="D57" s="341">
        <f>SUM(D58:D59)</f>
        <v>24958460</v>
      </c>
      <c r="E57" s="399"/>
    </row>
    <row r="58" spans="1:5" s="14" customFormat="1" ht="24.6" customHeight="1">
      <c r="A58" s="147" t="s">
        <v>292</v>
      </c>
      <c r="B58" s="186">
        <v>114528</v>
      </c>
      <c r="C58" s="341">
        <v>105973</v>
      </c>
      <c r="D58" s="341">
        <v>12136876</v>
      </c>
      <c r="E58" s="400" t="s">
        <v>705</v>
      </c>
    </row>
    <row r="59" spans="1:5" s="14" customFormat="1" ht="28.5" customHeight="1">
      <c r="A59" s="147" t="s">
        <v>289</v>
      </c>
      <c r="B59" s="186"/>
      <c r="C59" s="341"/>
      <c r="D59" s="341">
        <f>SUM(D60:D61)</f>
        <v>12821584</v>
      </c>
      <c r="E59" s="400"/>
    </row>
    <row r="60" spans="1:5" s="14" customFormat="1" ht="24.6" customHeight="1">
      <c r="A60" s="147" t="s">
        <v>290</v>
      </c>
      <c r="B60" s="186">
        <v>13120</v>
      </c>
      <c r="C60" s="341">
        <v>786552</v>
      </c>
      <c r="D60" s="341">
        <v>10319562</v>
      </c>
      <c r="E60" s="400" t="s">
        <v>623</v>
      </c>
    </row>
    <row r="61" spans="1:5" s="14" customFormat="1" ht="27" customHeight="1">
      <c r="A61" s="147" t="s">
        <v>291</v>
      </c>
      <c r="B61" s="186">
        <v>20190</v>
      </c>
      <c r="C61" s="341">
        <v>123924</v>
      </c>
      <c r="D61" s="341">
        <v>2502022</v>
      </c>
      <c r="E61" s="399"/>
    </row>
    <row r="62" spans="1:5" s="14" customFormat="1" ht="30" customHeight="1">
      <c r="A62" s="147" t="s">
        <v>254</v>
      </c>
      <c r="B62" s="186"/>
      <c r="C62" s="341"/>
      <c r="D62" s="341">
        <f>SUM(D63,D67)</f>
        <v>838404</v>
      </c>
      <c r="E62" s="399"/>
    </row>
    <row r="63" spans="1:5" s="14" customFormat="1" ht="24.6" customHeight="1">
      <c r="A63" s="147" t="s">
        <v>293</v>
      </c>
      <c r="B63" s="186"/>
      <c r="C63" s="341"/>
      <c r="D63" s="341">
        <f>SUM(D64:D66)</f>
        <v>771668</v>
      </c>
      <c r="E63" s="400"/>
    </row>
    <row r="64" spans="1:5" s="14" customFormat="1" ht="23.45" customHeight="1" thickBot="1">
      <c r="A64" s="395" t="s">
        <v>290</v>
      </c>
      <c r="B64" s="330">
        <v>588</v>
      </c>
      <c r="C64" s="342">
        <v>961382</v>
      </c>
      <c r="D64" s="342">
        <v>565293</v>
      </c>
      <c r="E64" s="401" t="s">
        <v>212</v>
      </c>
    </row>
    <row r="65" spans="1:5" s="14" customFormat="1" ht="22.9" customHeight="1">
      <c r="A65" s="147" t="s">
        <v>291</v>
      </c>
      <c r="B65" s="186">
        <v>1303</v>
      </c>
      <c r="C65" s="341">
        <v>134506</v>
      </c>
      <c r="D65" s="341">
        <v>175261</v>
      </c>
      <c r="E65" s="465"/>
    </row>
    <row r="66" spans="1:5" s="14" customFormat="1" ht="22.9" customHeight="1">
      <c r="A66" s="147" t="s">
        <v>295</v>
      </c>
      <c r="B66" s="186">
        <v>106</v>
      </c>
      <c r="C66" s="341">
        <v>293524</v>
      </c>
      <c r="D66" s="341">
        <v>31114</v>
      </c>
      <c r="E66" s="399"/>
    </row>
    <row r="67" spans="1:5" s="14" customFormat="1" ht="22.9" customHeight="1">
      <c r="A67" s="147" t="s">
        <v>294</v>
      </c>
      <c r="B67" s="186"/>
      <c r="C67" s="341"/>
      <c r="D67" s="341">
        <f>SUM(D68:D70)</f>
        <v>66736</v>
      </c>
      <c r="E67" s="400"/>
    </row>
    <row r="68" spans="1:5" s="14" customFormat="1" ht="22.9" customHeight="1">
      <c r="A68" s="147" t="s">
        <v>290</v>
      </c>
      <c r="B68" s="186">
        <v>64</v>
      </c>
      <c r="C68" s="341"/>
      <c r="D68" s="341">
        <v>66341</v>
      </c>
      <c r="E68" s="400" t="s">
        <v>713</v>
      </c>
    </row>
    <row r="69" spans="1:5" s="14" customFormat="1" ht="22.9" customHeight="1">
      <c r="A69" s="147" t="s">
        <v>291</v>
      </c>
      <c r="B69" s="186">
        <v>1</v>
      </c>
      <c r="C69" s="341">
        <v>83000</v>
      </c>
      <c r="D69" s="341">
        <v>83</v>
      </c>
      <c r="E69" s="465"/>
    </row>
    <row r="70" spans="1:5" s="14" customFormat="1" ht="22.9" customHeight="1">
      <c r="A70" s="147" t="s">
        <v>295</v>
      </c>
      <c r="B70" s="186">
        <v>1</v>
      </c>
      <c r="C70" s="341">
        <v>312000</v>
      </c>
      <c r="D70" s="341">
        <v>312</v>
      </c>
      <c r="E70" s="399"/>
    </row>
    <row r="71" spans="1:5" s="14" customFormat="1" ht="5.25" customHeight="1">
      <c r="A71" s="58"/>
      <c r="B71" s="186"/>
      <c r="C71" s="341"/>
      <c r="D71" s="341"/>
      <c r="E71" s="399"/>
    </row>
    <row r="72" spans="1:5" s="14" customFormat="1" ht="24" customHeight="1">
      <c r="A72" s="58" t="s">
        <v>273</v>
      </c>
      <c r="B72" s="186"/>
      <c r="C72" s="341"/>
      <c r="D72" s="341">
        <f>SUM(D73)</f>
        <v>15258</v>
      </c>
      <c r="E72" s="399"/>
    </row>
    <row r="73" spans="1:5" s="14" customFormat="1" ht="24" customHeight="1">
      <c r="A73" s="147" t="s">
        <v>254</v>
      </c>
      <c r="B73" s="186"/>
      <c r="C73" s="341"/>
      <c r="D73" s="341">
        <f>SUM(D74:D75)</f>
        <v>15258</v>
      </c>
      <c r="E73" s="399"/>
    </row>
    <row r="74" spans="1:5" s="14" customFormat="1" ht="24" customHeight="1">
      <c r="A74" s="147" t="s">
        <v>329</v>
      </c>
      <c r="B74" s="186">
        <v>10</v>
      </c>
      <c r="C74" s="341">
        <v>1191500</v>
      </c>
      <c r="D74" s="341">
        <v>11915</v>
      </c>
      <c r="E74" s="571" t="s">
        <v>709</v>
      </c>
    </row>
    <row r="75" spans="1:5" s="14" customFormat="1" ht="24" customHeight="1">
      <c r="A75" s="147" t="s">
        <v>330</v>
      </c>
      <c r="B75" s="186">
        <v>4</v>
      </c>
      <c r="C75" s="341">
        <v>835750</v>
      </c>
      <c r="D75" s="341">
        <v>3343</v>
      </c>
      <c r="E75" s="400" t="s">
        <v>714</v>
      </c>
    </row>
    <row r="76" spans="1:5" s="14" customFormat="1" ht="3.75" customHeight="1">
      <c r="A76" s="58"/>
      <c r="B76" s="186"/>
      <c r="C76" s="341"/>
      <c r="D76" s="341"/>
      <c r="E76" s="399"/>
    </row>
    <row r="77" spans="1:5" s="42" customFormat="1" ht="70.5" customHeight="1">
      <c r="A77" s="48" t="s">
        <v>275</v>
      </c>
      <c r="B77" s="181"/>
      <c r="C77" s="344"/>
      <c r="D77" s="344">
        <f>D78</f>
        <v>3321850</v>
      </c>
      <c r="E77" s="399" t="s">
        <v>730</v>
      </c>
    </row>
    <row r="78" spans="1:5" s="14" customFormat="1" ht="24" customHeight="1">
      <c r="A78" s="58" t="s">
        <v>250</v>
      </c>
      <c r="B78" s="186"/>
      <c r="C78" s="341"/>
      <c r="D78" s="341">
        <f>SUM(D79,D82)</f>
        <v>3321850</v>
      </c>
      <c r="E78" s="399"/>
    </row>
    <row r="79" spans="1:5" s="14" customFormat="1" ht="24" customHeight="1">
      <c r="A79" s="147" t="s">
        <v>276</v>
      </c>
      <c r="B79" s="186"/>
      <c r="C79" s="341"/>
      <c r="D79" s="341">
        <f>SUM(D80:D81)</f>
        <v>1724800</v>
      </c>
      <c r="E79" s="400" t="s">
        <v>716</v>
      </c>
    </row>
    <row r="80" spans="1:5" s="14" customFormat="1" ht="24" customHeight="1">
      <c r="A80" s="147" t="s">
        <v>277</v>
      </c>
      <c r="B80" s="186">
        <v>30000</v>
      </c>
      <c r="C80" s="341">
        <v>56000</v>
      </c>
      <c r="D80" s="341">
        <v>1680000</v>
      </c>
      <c r="E80" s="399"/>
    </row>
    <row r="81" spans="1:5" s="14" customFormat="1" ht="28.5" customHeight="1">
      <c r="A81" s="147" t="s">
        <v>256</v>
      </c>
      <c r="B81" s="186">
        <v>800</v>
      </c>
      <c r="C81" s="341">
        <v>56000</v>
      </c>
      <c r="D81" s="341">
        <v>44800</v>
      </c>
      <c r="E81" s="399"/>
    </row>
    <row r="82" spans="1:5" s="14" customFormat="1" ht="24" customHeight="1">
      <c r="A82" s="147" t="s">
        <v>278</v>
      </c>
      <c r="B82" s="186"/>
      <c r="C82" s="341"/>
      <c r="D82" s="341">
        <f>SUM(D83,D86)</f>
        <v>1597050</v>
      </c>
      <c r="E82" s="399"/>
    </row>
    <row r="83" spans="1:5" s="14" customFormat="1" ht="25.5" customHeight="1">
      <c r="A83" s="147" t="s">
        <v>279</v>
      </c>
      <c r="B83" s="186"/>
      <c r="C83" s="341"/>
      <c r="D83" s="341">
        <f>SUM(D84:D85)</f>
        <v>1292550</v>
      </c>
      <c r="E83" s="400" t="s">
        <v>717</v>
      </c>
    </row>
    <row r="84" spans="1:5" s="14" customFormat="1" ht="23.25" customHeight="1">
      <c r="A84" s="147" t="s">
        <v>281</v>
      </c>
      <c r="B84" s="186">
        <v>1200000</v>
      </c>
      <c r="C84" s="341">
        <v>1050</v>
      </c>
      <c r="D84" s="341">
        <v>1260000</v>
      </c>
      <c r="E84" s="399"/>
    </row>
    <row r="85" spans="1:5" s="14" customFormat="1" ht="27.75" customHeight="1">
      <c r="A85" s="147" t="s">
        <v>282</v>
      </c>
      <c r="B85" s="186">
        <v>31000</v>
      </c>
      <c r="C85" s="341">
        <v>1050</v>
      </c>
      <c r="D85" s="341">
        <v>32550</v>
      </c>
      <c r="E85" s="399"/>
    </row>
    <row r="86" spans="1:5" s="14" customFormat="1" ht="34.5" customHeight="1">
      <c r="A86" s="147" t="s">
        <v>280</v>
      </c>
      <c r="B86" s="186">
        <v>290000</v>
      </c>
      <c r="C86" s="341">
        <v>1050</v>
      </c>
      <c r="D86" s="341">
        <v>304500</v>
      </c>
      <c r="E86" s="400" t="s">
        <v>339</v>
      </c>
    </row>
    <row r="87" spans="1:5" s="14" customFormat="1" ht="12" customHeight="1">
      <c r="A87" s="58"/>
      <c r="B87" s="186"/>
      <c r="C87" s="341"/>
      <c r="D87" s="341"/>
      <c r="E87" s="399"/>
    </row>
    <row r="88" spans="1:5" s="42" customFormat="1" ht="25.5" customHeight="1">
      <c r="A88" s="396" t="s">
        <v>297</v>
      </c>
      <c r="B88" s="181"/>
      <c r="C88" s="344"/>
      <c r="D88" s="344">
        <f>SUM(D89:D93)</f>
        <v>17019396</v>
      </c>
      <c r="E88" s="400" t="s">
        <v>731</v>
      </c>
    </row>
    <row r="89" spans="1:5" s="14" customFormat="1" ht="25.5" customHeight="1">
      <c r="A89" s="58" t="s">
        <v>299</v>
      </c>
      <c r="B89" s="186">
        <v>72000</v>
      </c>
      <c r="C89" s="341"/>
      <c r="D89" s="341">
        <v>7685370</v>
      </c>
      <c r="E89" s="400" t="s">
        <v>732</v>
      </c>
    </row>
    <row r="90" spans="1:5" s="14" customFormat="1" ht="22.15" customHeight="1" thickBot="1">
      <c r="A90" s="52" t="s">
        <v>300</v>
      </c>
      <c r="B90" s="330">
        <v>31000</v>
      </c>
      <c r="C90" s="342">
        <v>46200</v>
      </c>
      <c r="D90" s="342">
        <v>1432200</v>
      </c>
      <c r="E90" s="401" t="s">
        <v>733</v>
      </c>
    </row>
    <row r="91" spans="1:5" s="14" customFormat="1" ht="24" customHeight="1">
      <c r="A91" s="58" t="s">
        <v>301</v>
      </c>
      <c r="B91" s="186">
        <v>8400</v>
      </c>
      <c r="C91" s="341"/>
      <c r="D91" s="341">
        <v>531846</v>
      </c>
      <c r="E91" s="400" t="s">
        <v>734</v>
      </c>
    </row>
    <row r="92" spans="1:5" s="14" customFormat="1" ht="24" customHeight="1">
      <c r="A92" s="58" t="s">
        <v>302</v>
      </c>
      <c r="B92" s="186">
        <v>73100</v>
      </c>
      <c r="C92" s="341">
        <v>94900</v>
      </c>
      <c r="D92" s="341">
        <v>6937190</v>
      </c>
      <c r="E92" s="400" t="s">
        <v>735</v>
      </c>
    </row>
    <row r="93" spans="1:5" s="14" customFormat="1" ht="204.75">
      <c r="A93" s="58" t="s">
        <v>303</v>
      </c>
      <c r="B93" s="186">
        <v>621824</v>
      </c>
      <c r="C93" s="341">
        <v>696</v>
      </c>
      <c r="D93" s="341">
        <v>432790</v>
      </c>
      <c r="E93" s="400" t="s">
        <v>260</v>
      </c>
    </row>
    <row r="94" spans="1:5" s="14" customFormat="1" ht="24" customHeight="1">
      <c r="A94" s="58"/>
      <c r="B94" s="186"/>
      <c r="C94" s="341"/>
      <c r="D94" s="341"/>
      <c r="E94" s="399"/>
    </row>
    <row r="95" spans="1:5" s="42" customFormat="1" ht="24" customHeight="1">
      <c r="A95" s="396" t="s">
        <v>298</v>
      </c>
      <c r="B95" s="181"/>
      <c r="C95" s="344"/>
      <c r="D95" s="344">
        <f>SUM(D96)</f>
        <v>8097834</v>
      </c>
      <c r="E95" s="399" t="s">
        <v>852</v>
      </c>
    </row>
    <row r="96" spans="1:5" s="42" customFormat="1" ht="24" customHeight="1">
      <c r="A96" s="396" t="s">
        <v>304</v>
      </c>
      <c r="B96" s="181"/>
      <c r="C96" s="344"/>
      <c r="D96" s="344">
        <f>SUM(D97,D100,D102,D101)</f>
        <v>8097834</v>
      </c>
      <c r="E96" s="399"/>
    </row>
    <row r="97" spans="1:5" s="14" customFormat="1" ht="24" customHeight="1">
      <c r="A97" s="58" t="s">
        <v>251</v>
      </c>
      <c r="B97" s="186"/>
      <c r="C97" s="341"/>
      <c r="D97" s="341">
        <f>SUM(D98:D99)</f>
        <v>81600</v>
      </c>
      <c r="E97" s="400"/>
    </row>
    <row r="98" spans="1:5" s="14" customFormat="1" ht="25.5" customHeight="1">
      <c r="A98" s="58" t="s">
        <v>322</v>
      </c>
      <c r="B98" s="186">
        <v>1200</v>
      </c>
      <c r="C98" s="341">
        <v>20400</v>
      </c>
      <c r="D98" s="341">
        <v>24480</v>
      </c>
      <c r="E98" s="400" t="s">
        <v>736</v>
      </c>
    </row>
    <row r="99" spans="1:5" s="14" customFormat="1" ht="24" customHeight="1">
      <c r="A99" s="147" t="s">
        <v>323</v>
      </c>
      <c r="B99" s="186">
        <v>2800</v>
      </c>
      <c r="C99" s="341">
        <v>20400</v>
      </c>
      <c r="D99" s="341">
        <v>57120</v>
      </c>
      <c r="E99" s="399" t="s">
        <v>737</v>
      </c>
    </row>
    <row r="100" spans="1:5" s="14" customFormat="1" ht="23.25" customHeight="1">
      <c r="A100" s="58" t="s">
        <v>320</v>
      </c>
      <c r="B100" s="186">
        <v>15600</v>
      </c>
      <c r="C100" s="341">
        <v>200000</v>
      </c>
      <c r="D100" s="341">
        <v>3120000</v>
      </c>
      <c r="E100" s="400" t="s">
        <v>738</v>
      </c>
    </row>
    <row r="101" spans="1:5" s="14" customFormat="1" ht="24" customHeight="1">
      <c r="A101" s="58" t="s">
        <v>321</v>
      </c>
      <c r="B101" s="186">
        <v>32000</v>
      </c>
      <c r="C101" s="341">
        <v>153000</v>
      </c>
      <c r="D101" s="341">
        <v>4896000</v>
      </c>
      <c r="E101" s="400" t="s">
        <v>739</v>
      </c>
    </row>
    <row r="102" spans="1:5" s="14" customFormat="1" ht="24" customHeight="1">
      <c r="A102" s="58" t="s">
        <v>269</v>
      </c>
      <c r="B102" s="186">
        <v>180</v>
      </c>
      <c r="C102" s="341">
        <v>1300</v>
      </c>
      <c r="D102" s="341">
        <v>234</v>
      </c>
      <c r="E102" s="400" t="s">
        <v>214</v>
      </c>
    </row>
    <row r="103" spans="1:5" s="14" customFormat="1" ht="17.45" customHeight="1">
      <c r="A103" s="396"/>
      <c r="B103" s="186"/>
      <c r="C103" s="341"/>
      <c r="D103" s="341"/>
      <c r="E103" s="400"/>
    </row>
    <row r="104" spans="1:5" s="14" customFormat="1" ht="24" customHeight="1">
      <c r="A104" s="396" t="s">
        <v>600</v>
      </c>
      <c r="B104" s="181"/>
      <c r="C104" s="344"/>
      <c r="D104" s="344">
        <f>D105+D146</f>
        <v>621627</v>
      </c>
      <c r="E104" s="399"/>
    </row>
    <row r="105" spans="1:5" s="14" customFormat="1" ht="23.25" customHeight="1">
      <c r="A105" s="396" t="s">
        <v>605</v>
      </c>
      <c r="B105" s="186"/>
      <c r="C105" s="341"/>
      <c r="D105" s="344">
        <f>SUM(D106,D111,D114,D115,D116,D117,D118,D123,D130,D131,D132,D133,D134)</f>
        <v>621627</v>
      </c>
      <c r="E105" s="399"/>
    </row>
    <row r="106" spans="1:5" s="14" customFormat="1" ht="27.75" customHeight="1">
      <c r="A106" s="58" t="s">
        <v>606</v>
      </c>
      <c r="B106" s="186"/>
      <c r="C106" s="341"/>
      <c r="D106" s="341">
        <f>SUM(D107:D110)</f>
        <v>6988</v>
      </c>
      <c r="E106" s="399"/>
    </row>
    <row r="107" spans="1:5" s="14" customFormat="1" ht="35.25" customHeight="1">
      <c r="A107" s="397" t="s">
        <v>607</v>
      </c>
      <c r="B107" s="186">
        <v>320</v>
      </c>
      <c r="C107" s="341">
        <v>8200</v>
      </c>
      <c r="D107" s="341">
        <v>2624</v>
      </c>
      <c r="E107" s="400" t="s">
        <v>740</v>
      </c>
    </row>
    <row r="108" spans="1:5" s="463" customFormat="1" ht="37.5" customHeight="1" thickBot="1">
      <c r="A108" s="486" t="s">
        <v>608</v>
      </c>
      <c r="B108" s="330">
        <v>600</v>
      </c>
      <c r="C108" s="342">
        <v>5850</v>
      </c>
      <c r="D108" s="342">
        <v>3510</v>
      </c>
      <c r="E108" s="402" t="s">
        <v>741</v>
      </c>
    </row>
    <row r="109" spans="1:5" s="463" customFormat="1" ht="36.6" customHeight="1">
      <c r="A109" s="397" t="s">
        <v>609</v>
      </c>
      <c r="B109" s="186">
        <v>12</v>
      </c>
      <c r="C109" s="341">
        <v>2950</v>
      </c>
      <c r="D109" s="341">
        <v>35</v>
      </c>
      <c r="E109" s="400" t="s">
        <v>261</v>
      </c>
    </row>
    <row r="110" spans="1:5" s="463" customFormat="1" ht="36.6" customHeight="1">
      <c r="A110" s="397" t="s">
        <v>610</v>
      </c>
      <c r="B110" s="186">
        <v>455</v>
      </c>
      <c r="C110" s="341">
        <v>1800</v>
      </c>
      <c r="D110" s="341">
        <v>819</v>
      </c>
      <c r="E110" s="400" t="s">
        <v>742</v>
      </c>
    </row>
    <row r="111" spans="1:5" s="463" customFormat="1" ht="24" customHeight="1">
      <c r="A111" s="97" t="s">
        <v>611</v>
      </c>
      <c r="B111" s="186"/>
      <c r="C111" s="341"/>
      <c r="D111" s="341">
        <f>SUM(D112:D113)</f>
        <v>108576</v>
      </c>
      <c r="E111" s="399"/>
    </row>
    <row r="112" spans="1:5" s="463" customFormat="1" ht="39" customHeight="1">
      <c r="A112" s="398" t="s">
        <v>669</v>
      </c>
      <c r="B112" s="186">
        <v>5081</v>
      </c>
      <c r="C112" s="341">
        <v>8200</v>
      </c>
      <c r="D112" s="341">
        <v>41664</v>
      </c>
      <c r="E112" s="400" t="s">
        <v>743</v>
      </c>
    </row>
    <row r="113" spans="1:5" s="463" customFormat="1" ht="39" customHeight="1">
      <c r="A113" s="397" t="s">
        <v>670</v>
      </c>
      <c r="B113" s="186">
        <v>11438</v>
      </c>
      <c r="C113" s="341">
        <v>5850</v>
      </c>
      <c r="D113" s="341">
        <v>66912</v>
      </c>
      <c r="E113" s="400" t="s">
        <v>744</v>
      </c>
    </row>
    <row r="114" spans="1:5" s="463" customFormat="1" ht="24" customHeight="1">
      <c r="A114" s="58" t="s">
        <v>612</v>
      </c>
      <c r="B114" s="186">
        <v>72</v>
      </c>
      <c r="C114" s="341">
        <v>14050</v>
      </c>
      <c r="D114" s="341">
        <v>1012</v>
      </c>
      <c r="E114" s="400" t="s">
        <v>262</v>
      </c>
    </row>
    <row r="115" spans="1:5" s="463" customFormat="1" ht="24" customHeight="1">
      <c r="A115" s="58" t="s">
        <v>613</v>
      </c>
      <c r="B115" s="186">
        <v>900</v>
      </c>
      <c r="C115" s="341">
        <v>10000</v>
      </c>
      <c r="D115" s="341">
        <v>9000</v>
      </c>
      <c r="E115" s="400" t="s">
        <v>745</v>
      </c>
    </row>
    <row r="116" spans="1:5" s="463" customFormat="1" ht="24" customHeight="1">
      <c r="A116" s="58" t="s">
        <v>614</v>
      </c>
      <c r="B116" s="186">
        <v>4400</v>
      </c>
      <c r="C116" s="341">
        <v>11700</v>
      </c>
      <c r="D116" s="341">
        <v>51480</v>
      </c>
      <c r="E116" s="400" t="s">
        <v>746</v>
      </c>
    </row>
    <row r="117" spans="1:5" ht="24" customHeight="1">
      <c r="A117" s="58" t="s">
        <v>615</v>
      </c>
      <c r="B117" s="186">
        <v>500</v>
      </c>
      <c r="C117" s="341">
        <v>100000</v>
      </c>
      <c r="D117" s="341">
        <v>50000</v>
      </c>
      <c r="E117" s="400" t="s">
        <v>747</v>
      </c>
    </row>
    <row r="118" spans="1:5" ht="24" customHeight="1">
      <c r="A118" s="58" t="s">
        <v>616</v>
      </c>
      <c r="B118" s="186"/>
      <c r="C118" s="341"/>
      <c r="D118" s="341">
        <f>SUM(D119:D122)</f>
        <v>226</v>
      </c>
      <c r="E118" s="399"/>
    </row>
    <row r="119" spans="1:5" ht="39.6" customHeight="1">
      <c r="A119" s="397" t="s">
        <v>617</v>
      </c>
      <c r="B119" s="186">
        <v>12</v>
      </c>
      <c r="C119" s="341">
        <v>8200</v>
      </c>
      <c r="D119" s="341">
        <v>98</v>
      </c>
      <c r="E119" s="400" t="s">
        <v>263</v>
      </c>
    </row>
    <row r="120" spans="1:5" ht="39.6" customHeight="1">
      <c r="A120" s="397" t="s">
        <v>608</v>
      </c>
      <c r="B120" s="186">
        <v>12</v>
      </c>
      <c r="C120" s="341">
        <v>5850</v>
      </c>
      <c r="D120" s="341">
        <v>70</v>
      </c>
      <c r="E120" s="400" t="s">
        <v>261</v>
      </c>
    </row>
    <row r="121" spans="1:5" ht="39.6" customHeight="1">
      <c r="A121" s="397" t="s">
        <v>609</v>
      </c>
      <c r="B121" s="186">
        <v>12</v>
      </c>
      <c r="C121" s="341">
        <v>2950</v>
      </c>
      <c r="D121" s="341">
        <v>36</v>
      </c>
      <c r="E121" s="400" t="s">
        <v>261</v>
      </c>
    </row>
    <row r="122" spans="1:5" ht="39.6" customHeight="1">
      <c r="A122" s="397" t="s">
        <v>618</v>
      </c>
      <c r="B122" s="186">
        <v>12</v>
      </c>
      <c r="C122" s="341">
        <v>1800</v>
      </c>
      <c r="D122" s="341">
        <v>22</v>
      </c>
      <c r="E122" s="400" t="s">
        <v>261</v>
      </c>
    </row>
    <row r="123" spans="1:5" ht="24" customHeight="1">
      <c r="A123" s="58" t="s">
        <v>619</v>
      </c>
      <c r="B123" s="186"/>
      <c r="C123" s="341"/>
      <c r="D123" s="341">
        <f>SUM(D124:D129)</f>
        <v>346966</v>
      </c>
      <c r="E123" s="399"/>
    </row>
    <row r="124" spans="1:5" ht="39" customHeight="1">
      <c r="A124" s="147" t="s">
        <v>657</v>
      </c>
      <c r="B124" s="186"/>
      <c r="C124" s="341"/>
      <c r="D124" s="341">
        <v>148500</v>
      </c>
      <c r="E124" s="400" t="s">
        <v>783</v>
      </c>
    </row>
    <row r="125" spans="1:5" ht="35.450000000000003" customHeight="1">
      <c r="A125" s="147" t="s">
        <v>658</v>
      </c>
      <c r="B125" s="186"/>
      <c r="C125" s="341"/>
      <c r="D125" s="341">
        <f>16000+17166</f>
        <v>33166</v>
      </c>
      <c r="E125" s="399" t="s">
        <v>802</v>
      </c>
    </row>
    <row r="126" spans="1:5" ht="33" customHeight="1">
      <c r="A126" s="147" t="s">
        <v>659</v>
      </c>
      <c r="B126" s="186"/>
      <c r="C126" s="341"/>
      <c r="D126" s="341">
        <v>50500</v>
      </c>
      <c r="E126" s="400" t="s">
        <v>784</v>
      </c>
    </row>
    <row r="127" spans="1:5" ht="33" customHeight="1" thickBot="1">
      <c r="A127" s="395" t="s">
        <v>660</v>
      </c>
      <c r="B127" s="330"/>
      <c r="C127" s="342"/>
      <c r="D127" s="342">
        <v>39300</v>
      </c>
      <c r="E127" s="401" t="s">
        <v>264</v>
      </c>
    </row>
    <row r="128" spans="1:5" ht="39" customHeight="1">
      <c r="A128" s="147" t="s">
        <v>661</v>
      </c>
      <c r="B128" s="186"/>
      <c r="C128" s="341"/>
      <c r="D128" s="341">
        <v>55500</v>
      </c>
      <c r="E128" s="399" t="s">
        <v>785</v>
      </c>
    </row>
    <row r="129" spans="1:5" ht="51" customHeight="1">
      <c r="A129" s="147" t="s">
        <v>662</v>
      </c>
      <c r="B129" s="186"/>
      <c r="C129" s="341"/>
      <c r="D129" s="341">
        <v>20000</v>
      </c>
      <c r="E129" s="400" t="s">
        <v>265</v>
      </c>
    </row>
    <row r="130" spans="1:5" ht="51" customHeight="1">
      <c r="A130" s="58" t="s">
        <v>0</v>
      </c>
      <c r="B130" s="186"/>
      <c r="C130" s="341"/>
      <c r="D130" s="341">
        <v>20000</v>
      </c>
      <c r="E130" s="400" t="s">
        <v>340</v>
      </c>
    </row>
    <row r="131" spans="1:5" ht="24" customHeight="1">
      <c r="A131" s="58" t="s">
        <v>1</v>
      </c>
      <c r="B131" s="186">
        <v>5</v>
      </c>
      <c r="C131" s="341">
        <v>200000</v>
      </c>
      <c r="D131" s="341">
        <v>1000</v>
      </c>
      <c r="E131" s="400" t="s">
        <v>266</v>
      </c>
    </row>
    <row r="132" spans="1:5" ht="51" customHeight="1">
      <c r="A132" s="58" t="s">
        <v>2</v>
      </c>
      <c r="B132" s="186">
        <v>26402</v>
      </c>
      <c r="C132" s="341">
        <v>998</v>
      </c>
      <c r="D132" s="341">
        <v>26349</v>
      </c>
      <c r="E132" s="400" t="s">
        <v>748</v>
      </c>
    </row>
    <row r="133" spans="1:5" ht="24" customHeight="1">
      <c r="A133" s="58" t="s">
        <v>3</v>
      </c>
      <c r="B133" s="186">
        <v>4</v>
      </c>
      <c r="C133" s="341">
        <v>2500</v>
      </c>
      <c r="D133" s="341">
        <v>10</v>
      </c>
      <c r="E133" s="400" t="s">
        <v>621</v>
      </c>
    </row>
    <row r="134" spans="1:5" ht="24" customHeight="1">
      <c r="A134" s="58" t="s">
        <v>4</v>
      </c>
      <c r="B134" s="186">
        <v>2</v>
      </c>
      <c r="C134" s="341">
        <v>10000</v>
      </c>
      <c r="D134" s="341">
        <v>20</v>
      </c>
      <c r="E134" s="400" t="s">
        <v>622</v>
      </c>
    </row>
    <row r="135" spans="1:5" ht="30" customHeight="1">
      <c r="A135" s="58"/>
      <c r="B135" s="186"/>
      <c r="C135" s="341"/>
      <c r="D135" s="341"/>
      <c r="E135" s="399"/>
    </row>
    <row r="136" spans="1:5" ht="30" customHeight="1">
      <c r="A136" s="58"/>
      <c r="B136" s="186"/>
      <c r="C136" s="341"/>
      <c r="D136" s="341"/>
      <c r="E136" s="399"/>
    </row>
    <row r="137" spans="1:5" ht="30" customHeight="1">
      <c r="A137" s="58"/>
      <c r="B137" s="186"/>
      <c r="C137" s="341"/>
      <c r="D137" s="341"/>
      <c r="E137" s="399"/>
    </row>
    <row r="138" spans="1:5" ht="30" customHeight="1">
      <c r="A138" s="58"/>
      <c r="B138" s="186"/>
      <c r="C138" s="341"/>
      <c r="D138" s="341"/>
      <c r="E138" s="399"/>
    </row>
    <row r="139" spans="1:5" ht="30" customHeight="1">
      <c r="A139" s="58"/>
      <c r="B139" s="186"/>
      <c r="C139" s="341"/>
      <c r="D139" s="341"/>
      <c r="E139" s="399"/>
    </row>
    <row r="140" spans="1:5" ht="30" customHeight="1">
      <c r="A140" s="58"/>
      <c r="B140" s="186"/>
      <c r="C140" s="341"/>
      <c r="D140" s="341"/>
      <c r="E140" s="399"/>
    </row>
    <row r="141" spans="1:5" ht="30" customHeight="1">
      <c r="A141" s="58"/>
      <c r="B141" s="186"/>
      <c r="C141" s="341"/>
      <c r="D141" s="341"/>
      <c r="E141" s="399"/>
    </row>
    <row r="142" spans="1:5" ht="30" customHeight="1">
      <c r="A142" s="58"/>
      <c r="B142" s="186"/>
      <c r="C142" s="341"/>
      <c r="D142" s="341"/>
      <c r="E142" s="399"/>
    </row>
    <row r="143" spans="1:5" ht="30" customHeight="1">
      <c r="A143" s="58"/>
      <c r="B143" s="186"/>
      <c r="C143" s="341"/>
      <c r="D143" s="341"/>
      <c r="E143" s="399"/>
    </row>
    <row r="144" spans="1:5" ht="30.6" customHeight="1">
      <c r="A144" s="58"/>
      <c r="B144" s="186"/>
      <c r="C144" s="341"/>
      <c r="D144" s="341"/>
      <c r="E144" s="399"/>
    </row>
    <row r="145" spans="1:5" ht="54" customHeight="1" thickBot="1">
      <c r="A145" s="52"/>
      <c r="B145" s="330"/>
      <c r="C145" s="342"/>
      <c r="D145" s="342"/>
      <c r="E145" s="402"/>
    </row>
  </sheetData>
  <mergeCells count="5">
    <mergeCell ref="A1:E1"/>
    <mergeCell ref="A2:E2"/>
    <mergeCell ref="A3:E3"/>
    <mergeCell ref="A4:E4"/>
    <mergeCell ref="E12:E16"/>
  </mergeCells>
  <phoneticPr fontId="20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57" orientation="portrait" useFirstPageNumber="1" r:id="rId1"/>
  <headerFooter alignWithMargins="0">
    <oddFooter>&amp;C&amp;"Times New Roman,標準"&amp;P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>
  <sheetPr codeName="Sheet421"/>
  <dimension ref="A1:E65"/>
  <sheetViews>
    <sheetView showGridLines="0" zoomScaleSheetLayoutView="100" workbookViewId="0">
      <selection activeCell="G9" sqref="G9"/>
    </sheetView>
  </sheetViews>
  <sheetFormatPr defaultColWidth="12" defaultRowHeight="21"/>
  <cols>
    <col min="1" max="1" width="36.375" style="173" customWidth="1"/>
    <col min="2" max="2" width="10.75" style="173" customWidth="1"/>
    <col min="3" max="4" width="11.5" style="173" customWidth="1"/>
    <col min="5" max="5" width="20" style="173" customWidth="1"/>
    <col min="6" max="10" width="12" style="173" customWidth="1"/>
    <col min="11" max="11" width="11.5" style="173" customWidth="1"/>
    <col min="12" max="16384" width="12" style="173"/>
  </cols>
  <sheetData>
    <row r="1" spans="1:5" s="2" customFormat="1">
      <c r="A1" s="827" t="s">
        <v>400</v>
      </c>
      <c r="B1" s="827"/>
      <c r="C1" s="827"/>
      <c r="D1" s="827"/>
      <c r="E1" s="827"/>
    </row>
    <row r="2" spans="1:5" s="2" customFormat="1">
      <c r="A2" s="827" t="s">
        <v>335</v>
      </c>
      <c r="B2" s="827"/>
      <c r="C2" s="827"/>
      <c r="D2" s="827"/>
      <c r="E2" s="827"/>
    </row>
    <row r="3" spans="1:5" s="2" customFormat="1" ht="24.75" customHeight="1">
      <c r="A3" s="829" t="s">
        <v>57</v>
      </c>
      <c r="B3" s="829"/>
      <c r="C3" s="829"/>
      <c r="D3" s="829"/>
      <c r="E3" s="829"/>
    </row>
    <row r="4" spans="1:5" s="2" customFormat="1" ht="24.75" customHeight="1" thickBot="1">
      <c r="A4" s="838" t="s">
        <v>688</v>
      </c>
      <c r="B4" s="838"/>
      <c r="C4" s="838"/>
      <c r="D4" s="838"/>
      <c r="E4" s="838"/>
    </row>
    <row r="5" spans="1:5" s="167" customFormat="1" ht="52.5" customHeight="1">
      <c r="A5" s="390" t="s">
        <v>489</v>
      </c>
      <c r="B5" s="649" t="s">
        <v>851</v>
      </c>
      <c r="C5" s="391" t="s">
        <v>490</v>
      </c>
      <c r="D5" s="392" t="s">
        <v>491</v>
      </c>
      <c r="E5" s="393" t="s">
        <v>492</v>
      </c>
    </row>
    <row r="6" spans="1:5" s="171" customFormat="1" ht="8.25" customHeight="1">
      <c r="A6" s="168"/>
      <c r="B6" s="251"/>
      <c r="C6" s="252"/>
      <c r="D6" s="252"/>
      <c r="E6" s="253"/>
    </row>
    <row r="7" spans="1:5" s="394" customFormat="1" ht="30" customHeight="1">
      <c r="A7" s="369" t="s">
        <v>516</v>
      </c>
      <c r="B7" s="181"/>
      <c r="C7" s="344"/>
      <c r="D7" s="344">
        <f>D8</f>
        <v>53757</v>
      </c>
      <c r="E7" s="399"/>
    </row>
    <row r="8" spans="1:5" s="374" customFormat="1" ht="30" customHeight="1">
      <c r="A8" s="380" t="s">
        <v>582</v>
      </c>
      <c r="B8" s="88"/>
      <c r="C8" s="332"/>
      <c r="D8" s="333">
        <f>SUM(D9,D10,D11,D16,D19,D20,D21,D22,D23,D24)</f>
        <v>53757</v>
      </c>
      <c r="E8" s="389"/>
    </row>
    <row r="9" spans="1:5" s="346" customFormat="1" ht="30" customHeight="1">
      <c r="A9" s="387" t="s">
        <v>583</v>
      </c>
      <c r="B9" s="335">
        <v>25</v>
      </c>
      <c r="C9" s="335">
        <v>500000</v>
      </c>
      <c r="D9" s="335">
        <v>12500</v>
      </c>
      <c r="E9" s="388" t="s">
        <v>749</v>
      </c>
    </row>
    <row r="10" spans="1:5" s="346" customFormat="1" ht="30" customHeight="1">
      <c r="A10" s="387" t="s">
        <v>584</v>
      </c>
      <c r="B10" s="335">
        <v>20</v>
      </c>
      <c r="C10" s="335">
        <v>700000</v>
      </c>
      <c r="D10" s="335">
        <v>14000</v>
      </c>
      <c r="E10" s="388" t="s">
        <v>545</v>
      </c>
    </row>
    <row r="11" spans="1:5" s="346" customFormat="1" ht="30" customHeight="1">
      <c r="A11" s="66" t="s">
        <v>585</v>
      </c>
      <c r="B11" s="335"/>
      <c r="C11" s="335"/>
      <c r="D11" s="335">
        <f>SUM(D12:D15)</f>
        <v>451</v>
      </c>
      <c r="E11" s="386"/>
    </row>
    <row r="12" spans="1:5" s="346" customFormat="1" ht="45" customHeight="1">
      <c r="A12" s="485" t="s">
        <v>593</v>
      </c>
      <c r="B12" s="335">
        <v>24</v>
      </c>
      <c r="C12" s="335">
        <v>8200</v>
      </c>
      <c r="D12" s="335">
        <v>197</v>
      </c>
      <c r="E12" s="388" t="s">
        <v>487</v>
      </c>
    </row>
    <row r="13" spans="1:5" s="346" customFormat="1" ht="39" customHeight="1">
      <c r="A13" s="66" t="s">
        <v>594</v>
      </c>
      <c r="B13" s="335">
        <v>24</v>
      </c>
      <c r="C13" s="335">
        <v>5850</v>
      </c>
      <c r="D13" s="335">
        <v>140</v>
      </c>
      <c r="E13" s="388" t="s">
        <v>488</v>
      </c>
    </row>
    <row r="14" spans="1:5" s="346" customFormat="1" ht="39" customHeight="1">
      <c r="A14" s="66" t="s">
        <v>595</v>
      </c>
      <c r="B14" s="335">
        <v>24</v>
      </c>
      <c r="C14" s="335">
        <v>2950</v>
      </c>
      <c r="D14" s="335">
        <v>71</v>
      </c>
      <c r="E14" s="388" t="s">
        <v>488</v>
      </c>
    </row>
    <row r="15" spans="1:5" s="346" customFormat="1" ht="42" customHeight="1">
      <c r="A15" s="66" t="s">
        <v>596</v>
      </c>
      <c r="B15" s="335">
        <v>24</v>
      </c>
      <c r="C15" s="335">
        <v>1800</v>
      </c>
      <c r="D15" s="335">
        <v>43</v>
      </c>
      <c r="E15" s="388" t="s">
        <v>488</v>
      </c>
    </row>
    <row r="16" spans="1:5" s="346" customFormat="1" ht="30" customHeight="1">
      <c r="A16" s="66" t="s">
        <v>586</v>
      </c>
      <c r="B16" s="86"/>
      <c r="C16" s="334"/>
      <c r="D16" s="335">
        <f>SUM(D17:D18)</f>
        <v>9106</v>
      </c>
      <c r="E16" s="386"/>
    </row>
    <row r="17" spans="1:5" s="346" customFormat="1" ht="39" customHeight="1">
      <c r="A17" s="66" t="s">
        <v>597</v>
      </c>
      <c r="B17" s="335">
        <v>594</v>
      </c>
      <c r="C17" s="335">
        <v>8200</v>
      </c>
      <c r="D17" s="335">
        <v>4871</v>
      </c>
      <c r="E17" s="388" t="s">
        <v>750</v>
      </c>
    </row>
    <row r="18" spans="1:5" s="346" customFormat="1" ht="42" customHeight="1">
      <c r="A18" s="66" t="s">
        <v>598</v>
      </c>
      <c r="B18" s="335">
        <v>724</v>
      </c>
      <c r="C18" s="335">
        <v>5850</v>
      </c>
      <c r="D18" s="335">
        <v>4235</v>
      </c>
      <c r="E18" s="388" t="s">
        <v>751</v>
      </c>
    </row>
    <row r="19" spans="1:5" s="346" customFormat="1" ht="30" customHeight="1">
      <c r="A19" s="66" t="s">
        <v>587</v>
      </c>
      <c r="B19" s="335">
        <v>4</v>
      </c>
      <c r="C19" s="335">
        <v>14050</v>
      </c>
      <c r="D19" s="335">
        <v>56</v>
      </c>
      <c r="E19" s="388" t="s">
        <v>546</v>
      </c>
    </row>
    <row r="20" spans="1:5" s="346" customFormat="1" ht="30" customHeight="1">
      <c r="A20" s="66" t="s">
        <v>588</v>
      </c>
      <c r="B20" s="335">
        <v>13</v>
      </c>
      <c r="C20" s="335">
        <v>17000</v>
      </c>
      <c r="D20" s="335">
        <v>221</v>
      </c>
      <c r="E20" s="388" t="s">
        <v>752</v>
      </c>
    </row>
    <row r="21" spans="1:5" s="346" customFormat="1" ht="30" customHeight="1">
      <c r="A21" s="66" t="s">
        <v>589</v>
      </c>
      <c r="B21" s="335">
        <v>453</v>
      </c>
      <c r="C21" s="335">
        <v>11700</v>
      </c>
      <c r="D21" s="335">
        <v>5300</v>
      </c>
      <c r="E21" s="388" t="s">
        <v>753</v>
      </c>
    </row>
    <row r="22" spans="1:5" s="346" customFormat="1" ht="30" customHeight="1">
      <c r="A22" s="66" t="s">
        <v>590</v>
      </c>
      <c r="B22" s="335">
        <v>121</v>
      </c>
      <c r="C22" s="335">
        <v>100000</v>
      </c>
      <c r="D22" s="335">
        <v>12100</v>
      </c>
      <c r="E22" s="388" t="s">
        <v>754</v>
      </c>
    </row>
    <row r="23" spans="1:5" s="346" customFormat="1" ht="30" customHeight="1">
      <c r="A23" s="66" t="s">
        <v>591</v>
      </c>
      <c r="B23" s="335">
        <v>1</v>
      </c>
      <c r="C23" s="335">
        <v>2500</v>
      </c>
      <c r="D23" s="335">
        <v>3</v>
      </c>
      <c r="E23" s="388" t="s">
        <v>547</v>
      </c>
    </row>
    <row r="24" spans="1:5" s="346" customFormat="1" ht="30" customHeight="1">
      <c r="A24" s="66" t="s">
        <v>592</v>
      </c>
      <c r="B24" s="335">
        <v>2</v>
      </c>
      <c r="C24" s="335">
        <v>10000</v>
      </c>
      <c r="D24" s="335">
        <v>20</v>
      </c>
      <c r="E24" s="388" t="s">
        <v>550</v>
      </c>
    </row>
    <row r="25" spans="1:5" s="346" customFormat="1" ht="10.15" customHeight="1" thickBot="1">
      <c r="A25" s="353"/>
      <c r="B25" s="359"/>
      <c r="C25" s="359"/>
      <c r="D25" s="359"/>
      <c r="E25" s="528"/>
    </row>
    <row r="26" spans="1:5">
      <c r="B26" s="250"/>
      <c r="C26" s="250"/>
      <c r="D26" s="250"/>
      <c r="E26" s="250"/>
    </row>
    <row r="27" spans="1:5">
      <c r="B27" s="250"/>
      <c r="C27" s="250"/>
      <c r="D27" s="250"/>
      <c r="E27" s="250"/>
    </row>
    <row r="28" spans="1:5">
      <c r="A28" s="172"/>
      <c r="B28" s="250"/>
      <c r="C28" s="250"/>
      <c r="D28" s="250"/>
      <c r="E28" s="250"/>
    </row>
    <row r="29" spans="1:5">
      <c r="B29" s="250"/>
      <c r="C29" s="250"/>
      <c r="D29" s="250"/>
      <c r="E29" s="250"/>
    </row>
    <row r="30" spans="1:5">
      <c r="B30" s="250"/>
      <c r="C30" s="250"/>
      <c r="D30" s="250"/>
      <c r="E30" s="250"/>
    </row>
    <row r="31" spans="1:5">
      <c r="B31" s="250"/>
      <c r="C31" s="250"/>
      <c r="D31" s="250"/>
      <c r="E31" s="250"/>
    </row>
    <row r="32" spans="1:5">
      <c r="B32" s="250"/>
      <c r="C32" s="250"/>
      <c r="D32" s="250"/>
      <c r="E32" s="250"/>
    </row>
    <row r="33" spans="2:5">
      <c r="B33" s="250"/>
      <c r="C33" s="250"/>
      <c r="D33" s="250"/>
      <c r="E33" s="250"/>
    </row>
    <row r="34" spans="2:5">
      <c r="B34" s="250"/>
      <c r="C34" s="250"/>
      <c r="D34" s="250"/>
      <c r="E34" s="250"/>
    </row>
    <row r="35" spans="2:5">
      <c r="B35" s="250"/>
      <c r="C35" s="250"/>
      <c r="D35" s="250"/>
      <c r="E35" s="250"/>
    </row>
    <row r="36" spans="2:5">
      <c r="B36" s="250"/>
      <c r="C36" s="250"/>
      <c r="D36" s="250"/>
      <c r="E36" s="250"/>
    </row>
    <row r="37" spans="2:5">
      <c r="B37" s="250"/>
      <c r="C37" s="250"/>
      <c r="D37" s="250"/>
      <c r="E37" s="250"/>
    </row>
    <row r="38" spans="2:5">
      <c r="B38" s="250"/>
      <c r="C38" s="250"/>
      <c r="D38" s="250"/>
      <c r="E38" s="250"/>
    </row>
    <row r="39" spans="2:5">
      <c r="B39" s="250"/>
      <c r="C39" s="250"/>
      <c r="D39" s="250"/>
      <c r="E39" s="250"/>
    </row>
    <row r="40" spans="2:5">
      <c r="B40" s="250"/>
      <c r="C40" s="250"/>
      <c r="D40" s="250"/>
      <c r="E40" s="250"/>
    </row>
    <row r="41" spans="2:5">
      <c r="B41" s="250"/>
      <c r="C41" s="250"/>
      <c r="D41" s="250"/>
      <c r="E41" s="250"/>
    </row>
    <row r="42" spans="2:5">
      <c r="B42" s="250"/>
      <c r="C42" s="250"/>
      <c r="D42" s="250"/>
      <c r="E42" s="250"/>
    </row>
    <row r="43" spans="2:5">
      <c r="B43" s="250"/>
      <c r="C43" s="250"/>
      <c r="D43" s="250"/>
      <c r="E43" s="250"/>
    </row>
    <row r="44" spans="2:5">
      <c r="B44" s="250"/>
      <c r="C44" s="250"/>
      <c r="D44" s="250"/>
      <c r="E44" s="250"/>
    </row>
    <row r="45" spans="2:5">
      <c r="B45" s="250"/>
      <c r="C45" s="250"/>
      <c r="D45" s="250"/>
      <c r="E45" s="250"/>
    </row>
    <row r="46" spans="2:5">
      <c r="B46" s="250"/>
      <c r="C46" s="250"/>
      <c r="D46" s="250"/>
      <c r="E46" s="250"/>
    </row>
    <row r="47" spans="2:5">
      <c r="B47" s="250"/>
      <c r="C47" s="250"/>
      <c r="D47" s="250"/>
      <c r="E47" s="250"/>
    </row>
    <row r="48" spans="2:5">
      <c r="B48" s="250"/>
      <c r="C48" s="250"/>
      <c r="D48" s="250"/>
      <c r="E48" s="250"/>
    </row>
    <row r="49" spans="2:5">
      <c r="B49" s="250"/>
      <c r="C49" s="250"/>
      <c r="D49" s="250"/>
      <c r="E49" s="250"/>
    </row>
    <row r="50" spans="2:5">
      <c r="B50" s="250"/>
      <c r="C50" s="250"/>
      <c r="D50" s="250"/>
      <c r="E50" s="250"/>
    </row>
    <row r="51" spans="2:5">
      <c r="B51" s="250"/>
      <c r="C51" s="250"/>
      <c r="D51" s="250"/>
      <c r="E51" s="250"/>
    </row>
    <row r="52" spans="2:5">
      <c r="B52" s="250"/>
      <c r="C52" s="250"/>
      <c r="D52" s="250"/>
      <c r="E52" s="250"/>
    </row>
    <row r="53" spans="2:5">
      <c r="B53" s="250"/>
      <c r="C53" s="250"/>
      <c r="D53" s="250"/>
      <c r="E53" s="250"/>
    </row>
    <row r="54" spans="2:5">
      <c r="B54" s="250"/>
      <c r="C54" s="250"/>
      <c r="D54" s="250"/>
      <c r="E54" s="250"/>
    </row>
    <row r="55" spans="2:5">
      <c r="B55" s="250"/>
      <c r="C55" s="250"/>
      <c r="D55" s="250"/>
      <c r="E55" s="250"/>
    </row>
    <row r="56" spans="2:5">
      <c r="B56" s="250"/>
      <c r="C56" s="250"/>
      <c r="D56" s="250"/>
      <c r="E56" s="250"/>
    </row>
    <row r="57" spans="2:5">
      <c r="B57" s="250"/>
      <c r="C57" s="250"/>
      <c r="D57" s="250"/>
      <c r="E57" s="250"/>
    </row>
    <row r="58" spans="2:5">
      <c r="B58" s="250"/>
      <c r="C58" s="250"/>
      <c r="D58" s="250"/>
      <c r="E58" s="250"/>
    </row>
    <row r="59" spans="2:5">
      <c r="B59" s="250"/>
      <c r="C59" s="250"/>
      <c r="D59" s="250"/>
      <c r="E59" s="250"/>
    </row>
    <row r="60" spans="2:5">
      <c r="B60" s="250"/>
      <c r="C60" s="250"/>
      <c r="D60" s="250"/>
      <c r="E60" s="250"/>
    </row>
    <row r="61" spans="2:5">
      <c r="B61" s="250"/>
      <c r="C61" s="250"/>
      <c r="D61" s="250"/>
      <c r="E61" s="250"/>
    </row>
    <row r="62" spans="2:5">
      <c r="B62" s="250"/>
      <c r="C62" s="250"/>
      <c r="D62" s="250"/>
      <c r="E62" s="250"/>
    </row>
    <row r="63" spans="2:5">
      <c r="B63" s="250"/>
      <c r="C63" s="250"/>
      <c r="D63" s="250"/>
      <c r="E63" s="250"/>
    </row>
    <row r="64" spans="2:5">
      <c r="B64" s="250"/>
      <c r="C64" s="250"/>
      <c r="D64" s="250"/>
      <c r="E64" s="250"/>
    </row>
    <row r="65" spans="2:5">
      <c r="B65" s="250"/>
      <c r="C65" s="250"/>
      <c r="D65" s="250"/>
      <c r="E65" s="250"/>
    </row>
  </sheetData>
  <mergeCells count="4">
    <mergeCell ref="A1:E1"/>
    <mergeCell ref="A2:E2"/>
    <mergeCell ref="A3:E3"/>
    <mergeCell ref="A4:E4"/>
  </mergeCells>
  <phoneticPr fontId="20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63" orientation="portrait" useFirstPageNumber="1" r:id="rId1"/>
  <headerFooter alignWithMargins="0">
    <oddFooter>&amp;C&amp;"Times New Roman,標準"&amp;P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>
  <dimension ref="A1:K109"/>
  <sheetViews>
    <sheetView zoomScaleSheetLayoutView="125" workbookViewId="0">
      <pane xSplit="5" ySplit="7" topLeftCell="F73" activePane="bottomRight" state="frozen"/>
      <selection activeCell="L15" sqref="L15"/>
      <selection pane="topRight" activeCell="L15" sqref="L15"/>
      <selection pane="bottomLeft" activeCell="L15" sqref="L15"/>
      <selection pane="bottomRight" activeCell="A75" sqref="A75"/>
    </sheetView>
  </sheetViews>
  <sheetFormatPr defaultColWidth="9" defaultRowHeight="15.75"/>
  <cols>
    <col min="1" max="1" width="10.5" style="2" customWidth="1"/>
    <col min="2" max="2" width="6.625" style="2" customWidth="1"/>
    <col min="3" max="3" width="21.75" style="2" customWidth="1"/>
    <col min="4" max="4" width="10.5" style="248" customWidth="1"/>
    <col min="5" max="5" width="6.625" style="473" customWidth="1"/>
    <col min="6" max="6" width="10.5" style="2" customWidth="1"/>
    <col min="7" max="7" width="6.625" style="2" customWidth="1"/>
    <col min="8" max="8" width="10.5" style="2" customWidth="1"/>
    <col min="9" max="9" width="6.625" style="2" customWidth="1"/>
    <col min="10" max="10" width="9" style="2" customWidth="1"/>
    <col min="11" max="16384" width="9" style="2"/>
  </cols>
  <sheetData>
    <row r="1" spans="1:9" ht="21" customHeight="1">
      <c r="A1" s="827" t="s">
        <v>399</v>
      </c>
      <c r="B1" s="828"/>
      <c r="C1" s="828"/>
      <c r="D1" s="828"/>
      <c r="E1" s="828"/>
      <c r="F1" s="828"/>
      <c r="G1" s="828"/>
      <c r="H1" s="828"/>
      <c r="I1" s="828"/>
    </row>
    <row r="2" spans="1:9" ht="21" customHeight="1">
      <c r="A2" s="827" t="s">
        <v>223</v>
      </c>
      <c r="B2" s="828"/>
      <c r="C2" s="828"/>
      <c r="D2" s="828"/>
      <c r="E2" s="828"/>
      <c r="F2" s="828"/>
      <c r="G2" s="828"/>
      <c r="H2" s="828"/>
      <c r="I2" s="828"/>
    </row>
    <row r="3" spans="1:9" ht="24.95" customHeight="1">
      <c r="A3" s="829" t="s">
        <v>899</v>
      </c>
      <c r="B3" s="830"/>
      <c r="C3" s="830"/>
      <c r="D3" s="830"/>
      <c r="E3" s="830"/>
      <c r="F3" s="830"/>
      <c r="G3" s="830"/>
      <c r="H3" s="830"/>
      <c r="I3" s="830"/>
    </row>
    <row r="4" spans="1:9" ht="24.95" customHeight="1" thickBot="1">
      <c r="A4" s="831" t="s">
        <v>900</v>
      </c>
      <c r="B4" s="832"/>
      <c r="C4" s="832"/>
      <c r="D4" s="832"/>
      <c r="E4" s="832"/>
      <c r="F4" s="832"/>
      <c r="G4" s="832"/>
      <c r="H4" s="832"/>
      <c r="I4" s="832"/>
    </row>
    <row r="5" spans="1:9" ht="21" customHeight="1">
      <c r="A5" s="834" t="s">
        <v>114</v>
      </c>
      <c r="B5" s="826"/>
      <c r="C5" s="825" t="s">
        <v>217</v>
      </c>
      <c r="D5" s="825" t="s">
        <v>68</v>
      </c>
      <c r="E5" s="826"/>
      <c r="F5" s="825" t="s">
        <v>115</v>
      </c>
      <c r="G5" s="826"/>
      <c r="H5" s="825" t="s">
        <v>220</v>
      </c>
      <c r="I5" s="833"/>
    </row>
    <row r="6" spans="1:9" ht="19.5" customHeight="1">
      <c r="A6" s="246" t="s">
        <v>436</v>
      </c>
      <c r="B6" s="247" t="s">
        <v>143</v>
      </c>
      <c r="C6" s="835"/>
      <c r="D6" s="468" t="s">
        <v>436</v>
      </c>
      <c r="E6" s="469" t="s">
        <v>143</v>
      </c>
      <c r="F6" s="247" t="s">
        <v>436</v>
      </c>
      <c r="G6" s="247" t="s">
        <v>143</v>
      </c>
      <c r="H6" s="247" t="s">
        <v>436</v>
      </c>
      <c r="I6" s="470" t="s">
        <v>143</v>
      </c>
    </row>
    <row r="7" spans="1:9" ht="8.25" customHeight="1">
      <c r="A7" s="260"/>
      <c r="B7" s="261"/>
      <c r="C7" s="262"/>
      <c r="D7" s="263"/>
      <c r="E7" s="471"/>
      <c r="F7" s="261"/>
      <c r="G7" s="261"/>
      <c r="H7" s="261"/>
      <c r="I7" s="472"/>
    </row>
    <row r="8" spans="1:9" s="45" customFormat="1" ht="28.5" customHeight="1">
      <c r="A8" s="506">
        <v>388810208</v>
      </c>
      <c r="B8" s="736">
        <v>100</v>
      </c>
      <c r="C8" s="737" t="s">
        <v>218</v>
      </c>
      <c r="D8" s="738">
        <f>D26+D9+D33</f>
        <v>349557475</v>
      </c>
      <c r="E8" s="736">
        <v>100</v>
      </c>
      <c r="F8" s="738">
        <f>F26+F9+F33</f>
        <v>335636159</v>
      </c>
      <c r="G8" s="736">
        <v>100</v>
      </c>
      <c r="H8" s="739">
        <f t="shared" ref="H8:H71" si="0">D8-F8</f>
        <v>13921316</v>
      </c>
      <c r="I8" s="522">
        <f>ROUND(H8/F8*100,2)</f>
        <v>4.1500000000000004</v>
      </c>
    </row>
    <row r="9" spans="1:9" s="45" customFormat="1" ht="28.9" customHeight="1">
      <c r="A9" s="506">
        <v>87247889</v>
      </c>
      <c r="B9" s="736">
        <f t="shared" ref="B9:B72" si="1">ROUND(A9/$A$8*100,2)</f>
        <v>22.44</v>
      </c>
      <c r="C9" s="737" t="s">
        <v>456</v>
      </c>
      <c r="D9" s="738">
        <f>D10+D12+D14+D16+D18+D20+D23</f>
        <v>27320990</v>
      </c>
      <c r="E9" s="740">
        <f t="shared" ref="E9:E10" si="2">ROUND(D9/$D$8*100,2)</f>
        <v>7.82</v>
      </c>
      <c r="F9" s="738">
        <f>F10+F12+F14+F16+F18+F20+F23</f>
        <v>19400916</v>
      </c>
      <c r="G9" s="740">
        <f t="shared" ref="G9:G72" si="3">ROUND(F9/$F$8*100,2)</f>
        <v>5.78</v>
      </c>
      <c r="H9" s="739">
        <f t="shared" si="0"/>
        <v>7920074</v>
      </c>
      <c r="I9" s="522">
        <f>ROUND(H9/F9*100,2)</f>
        <v>40.82</v>
      </c>
    </row>
    <row r="10" spans="1:9" s="364" customFormat="1" ht="31.5" customHeight="1">
      <c r="A10" s="741">
        <v>6550632</v>
      </c>
      <c r="B10" s="742">
        <f t="shared" si="1"/>
        <v>1.68</v>
      </c>
      <c r="C10" s="743" t="s">
        <v>437</v>
      </c>
      <c r="D10" s="744">
        <f>D11</f>
        <v>0</v>
      </c>
      <c r="E10" s="745">
        <f t="shared" si="2"/>
        <v>0</v>
      </c>
      <c r="F10" s="744">
        <f>F11</f>
        <v>0</v>
      </c>
      <c r="G10" s="745">
        <f t="shared" si="3"/>
        <v>0</v>
      </c>
      <c r="H10" s="744">
        <f t="shared" si="0"/>
        <v>0</v>
      </c>
      <c r="I10" s="746">
        <v>0</v>
      </c>
    </row>
    <row r="11" spans="1:9" s="364" customFormat="1" ht="28.9" customHeight="1">
      <c r="A11" s="741">
        <v>6550632</v>
      </c>
      <c r="B11" s="742">
        <f t="shared" si="1"/>
        <v>1.68</v>
      </c>
      <c r="C11" s="743" t="s">
        <v>901</v>
      </c>
      <c r="D11" s="744">
        <v>0</v>
      </c>
      <c r="E11" s="745">
        <f>ROUND(D11/$D$8*100,2)</f>
        <v>0</v>
      </c>
      <c r="F11" s="744">
        <v>0</v>
      </c>
      <c r="G11" s="745">
        <f t="shared" si="3"/>
        <v>0</v>
      </c>
      <c r="H11" s="744">
        <f t="shared" si="0"/>
        <v>0</v>
      </c>
      <c r="I11" s="746">
        <v>0</v>
      </c>
    </row>
    <row r="12" spans="1:9" s="364" customFormat="1" ht="28.15" customHeight="1">
      <c r="A12" s="741">
        <v>572875</v>
      </c>
      <c r="B12" s="742">
        <f t="shared" si="1"/>
        <v>0.15</v>
      </c>
      <c r="C12" s="743" t="s">
        <v>439</v>
      </c>
      <c r="D12" s="747">
        <f>D13</f>
        <v>672744</v>
      </c>
      <c r="E12" s="745">
        <f t="shared" ref="E12:E75" si="4">ROUND(D12/$D$8*100,2)</f>
        <v>0.19</v>
      </c>
      <c r="F12" s="747">
        <f>F13</f>
        <v>596400</v>
      </c>
      <c r="G12" s="745">
        <f t="shared" si="3"/>
        <v>0.18</v>
      </c>
      <c r="H12" s="748">
        <f t="shared" si="0"/>
        <v>76344</v>
      </c>
      <c r="I12" s="517">
        <f>ROUND(H12/F12*100,2)</f>
        <v>12.8</v>
      </c>
    </row>
    <row r="13" spans="1:9" s="364" customFormat="1" ht="28.15" customHeight="1">
      <c r="A13" s="741">
        <v>572875</v>
      </c>
      <c r="B13" s="742">
        <f t="shared" si="1"/>
        <v>0.15</v>
      </c>
      <c r="C13" s="743" t="s">
        <v>901</v>
      </c>
      <c r="D13" s="747">
        <v>672744</v>
      </c>
      <c r="E13" s="745">
        <f t="shared" si="4"/>
        <v>0.19</v>
      </c>
      <c r="F13" s="747">
        <v>596400</v>
      </c>
      <c r="G13" s="745">
        <f t="shared" si="3"/>
        <v>0.18</v>
      </c>
      <c r="H13" s="748">
        <f t="shared" si="0"/>
        <v>76344</v>
      </c>
      <c r="I13" s="517">
        <f>ROUND(H13/F13*100,2)</f>
        <v>12.8</v>
      </c>
    </row>
    <row r="14" spans="1:9" s="364" customFormat="1" ht="28.15" customHeight="1">
      <c r="A14" s="741">
        <v>19181905</v>
      </c>
      <c r="B14" s="742">
        <f t="shared" si="1"/>
        <v>4.93</v>
      </c>
      <c r="C14" s="743" t="s">
        <v>440</v>
      </c>
      <c r="D14" s="744">
        <f>D15</f>
        <v>0</v>
      </c>
      <c r="E14" s="745">
        <f t="shared" si="4"/>
        <v>0</v>
      </c>
      <c r="F14" s="744">
        <f>F15</f>
        <v>0</v>
      </c>
      <c r="G14" s="745">
        <f t="shared" si="3"/>
        <v>0</v>
      </c>
      <c r="H14" s="744">
        <f t="shared" si="0"/>
        <v>0</v>
      </c>
      <c r="I14" s="746">
        <v>0</v>
      </c>
    </row>
    <row r="15" spans="1:9" s="364" customFormat="1" ht="28.15" customHeight="1">
      <c r="A15" s="741">
        <v>19181905</v>
      </c>
      <c r="B15" s="742">
        <f t="shared" si="1"/>
        <v>4.93</v>
      </c>
      <c r="C15" s="743" t="s">
        <v>901</v>
      </c>
      <c r="D15" s="744">
        <v>0</v>
      </c>
      <c r="E15" s="745">
        <f t="shared" si="4"/>
        <v>0</v>
      </c>
      <c r="F15" s="744">
        <v>0</v>
      </c>
      <c r="G15" s="745">
        <f t="shared" si="3"/>
        <v>0</v>
      </c>
      <c r="H15" s="744">
        <f t="shared" si="0"/>
        <v>0</v>
      </c>
      <c r="I15" s="746">
        <v>0</v>
      </c>
    </row>
    <row r="16" spans="1:9" s="364" customFormat="1" ht="30" customHeight="1">
      <c r="A16" s="741">
        <v>474626</v>
      </c>
      <c r="B16" s="742">
        <f t="shared" si="1"/>
        <v>0.12</v>
      </c>
      <c r="C16" s="743" t="s">
        <v>441</v>
      </c>
      <c r="D16" s="747">
        <f>D17</f>
        <v>203159</v>
      </c>
      <c r="E16" s="745">
        <f t="shared" si="4"/>
        <v>0.06</v>
      </c>
      <c r="F16" s="747">
        <f>F17</f>
        <v>208790</v>
      </c>
      <c r="G16" s="745">
        <f t="shared" si="3"/>
        <v>0.06</v>
      </c>
      <c r="H16" s="748">
        <f t="shared" si="0"/>
        <v>-5631</v>
      </c>
      <c r="I16" s="517">
        <f t="shared" ref="I16:I30" si="5">ROUND(H16/F16*100,2)</f>
        <v>-2.7</v>
      </c>
    </row>
    <row r="17" spans="1:9" s="364" customFormat="1" ht="30" customHeight="1">
      <c r="A17" s="741">
        <v>474626</v>
      </c>
      <c r="B17" s="742">
        <f t="shared" si="1"/>
        <v>0.12</v>
      </c>
      <c r="C17" s="743" t="s">
        <v>901</v>
      </c>
      <c r="D17" s="747">
        <v>203159</v>
      </c>
      <c r="E17" s="745">
        <f t="shared" si="4"/>
        <v>0.06</v>
      </c>
      <c r="F17" s="747">
        <v>208790</v>
      </c>
      <c r="G17" s="745">
        <f t="shared" si="3"/>
        <v>0.06</v>
      </c>
      <c r="H17" s="748">
        <f t="shared" si="0"/>
        <v>-5631</v>
      </c>
      <c r="I17" s="517">
        <f t="shared" si="5"/>
        <v>-2.7</v>
      </c>
    </row>
    <row r="18" spans="1:9" s="364" customFormat="1" ht="30" customHeight="1">
      <c r="A18" s="741">
        <v>16409535</v>
      </c>
      <c r="B18" s="742">
        <f t="shared" si="1"/>
        <v>4.22</v>
      </c>
      <c r="C18" s="743" t="s">
        <v>420</v>
      </c>
      <c r="D18" s="747">
        <f>D19</f>
        <v>20445480</v>
      </c>
      <c r="E18" s="745">
        <f t="shared" si="4"/>
        <v>5.85</v>
      </c>
      <c r="F18" s="747">
        <f>F19</f>
        <v>15837532</v>
      </c>
      <c r="G18" s="745">
        <f t="shared" si="3"/>
        <v>4.72</v>
      </c>
      <c r="H18" s="748">
        <f t="shared" si="0"/>
        <v>4607948</v>
      </c>
      <c r="I18" s="517">
        <f t="shared" si="5"/>
        <v>29.1</v>
      </c>
    </row>
    <row r="19" spans="1:9" s="364" customFormat="1" ht="32.25" customHeight="1">
      <c r="A19" s="741">
        <v>16409535</v>
      </c>
      <c r="B19" s="742">
        <f t="shared" si="1"/>
        <v>4.22</v>
      </c>
      <c r="C19" s="743" t="s">
        <v>901</v>
      </c>
      <c r="D19" s="747">
        <v>20445480</v>
      </c>
      <c r="E19" s="745">
        <f t="shared" si="4"/>
        <v>5.85</v>
      </c>
      <c r="F19" s="747">
        <v>15837532</v>
      </c>
      <c r="G19" s="745">
        <f t="shared" si="3"/>
        <v>4.72</v>
      </c>
      <c r="H19" s="748">
        <f t="shared" si="0"/>
        <v>4607948</v>
      </c>
      <c r="I19" s="517">
        <f t="shared" si="5"/>
        <v>29.1</v>
      </c>
    </row>
    <row r="20" spans="1:9" s="364" customFormat="1" ht="32.25" customHeight="1">
      <c r="A20" s="741">
        <v>997268</v>
      </c>
      <c r="B20" s="742">
        <f t="shared" si="1"/>
        <v>0.26</v>
      </c>
      <c r="C20" s="743" t="s">
        <v>421</v>
      </c>
      <c r="D20" s="747">
        <f>SUM(D21:D22)</f>
        <v>607983</v>
      </c>
      <c r="E20" s="745">
        <f t="shared" si="4"/>
        <v>0.17</v>
      </c>
      <c r="F20" s="747">
        <f>SUM(F21:F22)</f>
        <v>763795</v>
      </c>
      <c r="G20" s="745">
        <f t="shared" si="3"/>
        <v>0.23</v>
      </c>
      <c r="H20" s="748">
        <f t="shared" si="0"/>
        <v>-155812</v>
      </c>
      <c r="I20" s="517">
        <f t="shared" si="5"/>
        <v>-20.399999999999999</v>
      </c>
    </row>
    <row r="21" spans="1:9" s="364" customFormat="1" ht="30" customHeight="1">
      <c r="A21" s="741">
        <v>879944</v>
      </c>
      <c r="B21" s="742">
        <f t="shared" si="1"/>
        <v>0.23</v>
      </c>
      <c r="C21" s="743" t="s">
        <v>901</v>
      </c>
      <c r="D21" s="747">
        <v>501021</v>
      </c>
      <c r="E21" s="745">
        <f t="shared" si="4"/>
        <v>0.14000000000000001</v>
      </c>
      <c r="F21" s="747">
        <v>644440</v>
      </c>
      <c r="G21" s="745">
        <f t="shared" si="3"/>
        <v>0.19</v>
      </c>
      <c r="H21" s="748">
        <f t="shared" si="0"/>
        <v>-143419</v>
      </c>
      <c r="I21" s="517">
        <f t="shared" si="5"/>
        <v>-22.25</v>
      </c>
    </row>
    <row r="22" spans="1:9" s="364" customFormat="1" ht="33" customHeight="1">
      <c r="A22" s="741">
        <v>117324</v>
      </c>
      <c r="B22" s="742">
        <f t="shared" si="1"/>
        <v>0.03</v>
      </c>
      <c r="C22" s="743" t="s">
        <v>408</v>
      </c>
      <c r="D22" s="747">
        <v>106962</v>
      </c>
      <c r="E22" s="745">
        <f t="shared" si="4"/>
        <v>0.03</v>
      </c>
      <c r="F22" s="747">
        <v>119355</v>
      </c>
      <c r="G22" s="745">
        <f t="shared" si="3"/>
        <v>0.04</v>
      </c>
      <c r="H22" s="748">
        <f t="shared" si="0"/>
        <v>-12393</v>
      </c>
      <c r="I22" s="517">
        <f t="shared" si="5"/>
        <v>-10.38</v>
      </c>
    </row>
    <row r="23" spans="1:9" s="364" customFormat="1" ht="28.9" customHeight="1">
      <c r="A23" s="741">
        <v>43061048</v>
      </c>
      <c r="B23" s="742">
        <f t="shared" si="1"/>
        <v>11.08</v>
      </c>
      <c r="C23" s="743" t="s">
        <v>902</v>
      </c>
      <c r="D23" s="747">
        <f>SUM(D24:D25)</f>
        <v>5391624</v>
      </c>
      <c r="E23" s="745">
        <f t="shared" si="4"/>
        <v>1.54</v>
      </c>
      <c r="F23" s="747">
        <f>SUM(F24:F25)</f>
        <v>1994399</v>
      </c>
      <c r="G23" s="745">
        <f t="shared" si="3"/>
        <v>0.59</v>
      </c>
      <c r="H23" s="748">
        <f t="shared" si="0"/>
        <v>3397225</v>
      </c>
      <c r="I23" s="517">
        <f t="shared" si="5"/>
        <v>170.34</v>
      </c>
    </row>
    <row r="24" spans="1:9" s="364" customFormat="1" ht="28.9" customHeight="1">
      <c r="A24" s="741">
        <v>43008055</v>
      </c>
      <c r="B24" s="742">
        <f t="shared" si="1"/>
        <v>11.06</v>
      </c>
      <c r="C24" s="743" t="s">
        <v>901</v>
      </c>
      <c r="D24" s="747">
        <v>5341869</v>
      </c>
      <c r="E24" s="745">
        <f t="shared" si="4"/>
        <v>1.53</v>
      </c>
      <c r="F24" s="747">
        <v>1963799</v>
      </c>
      <c r="G24" s="745">
        <f t="shared" si="3"/>
        <v>0.59</v>
      </c>
      <c r="H24" s="748">
        <f t="shared" si="0"/>
        <v>3378070</v>
      </c>
      <c r="I24" s="517">
        <f t="shared" si="5"/>
        <v>172.02</v>
      </c>
    </row>
    <row r="25" spans="1:9" s="364" customFormat="1" ht="28.9" customHeight="1">
      <c r="A25" s="741">
        <v>52993</v>
      </c>
      <c r="B25" s="742">
        <f t="shared" si="1"/>
        <v>0.01</v>
      </c>
      <c r="C25" s="743" t="s">
        <v>408</v>
      </c>
      <c r="D25" s="747">
        <v>49755</v>
      </c>
      <c r="E25" s="745">
        <f t="shared" si="4"/>
        <v>0.01</v>
      </c>
      <c r="F25" s="747">
        <v>30600</v>
      </c>
      <c r="G25" s="745">
        <f t="shared" si="3"/>
        <v>0.01</v>
      </c>
      <c r="H25" s="748">
        <f t="shared" si="0"/>
        <v>19155</v>
      </c>
      <c r="I25" s="517">
        <f t="shared" si="5"/>
        <v>62.6</v>
      </c>
    </row>
    <row r="26" spans="1:9" s="45" customFormat="1" ht="28.15" customHeight="1">
      <c r="A26" s="506">
        <v>301550753</v>
      </c>
      <c r="B26" s="736">
        <f t="shared" si="1"/>
        <v>77.56</v>
      </c>
      <c r="C26" s="737" t="s">
        <v>457</v>
      </c>
      <c r="D26" s="738">
        <f>D27+D30</f>
        <v>322236485</v>
      </c>
      <c r="E26" s="740">
        <f t="shared" si="4"/>
        <v>92.18</v>
      </c>
      <c r="F26" s="738">
        <f>F27+F30</f>
        <v>316235243</v>
      </c>
      <c r="G26" s="740">
        <f t="shared" si="3"/>
        <v>94.22</v>
      </c>
      <c r="H26" s="739">
        <f t="shared" si="0"/>
        <v>6001242</v>
      </c>
      <c r="I26" s="522">
        <f t="shared" si="5"/>
        <v>1.9</v>
      </c>
    </row>
    <row r="27" spans="1:9" s="364" customFormat="1" ht="28.5" customHeight="1">
      <c r="A27" s="741">
        <v>301550753</v>
      </c>
      <c r="B27" s="742">
        <f t="shared" si="1"/>
        <v>77.56</v>
      </c>
      <c r="C27" s="743" t="s">
        <v>25</v>
      </c>
      <c r="D27" s="747">
        <f>SUM(D28:D29)</f>
        <v>321927733</v>
      </c>
      <c r="E27" s="745">
        <f t="shared" si="4"/>
        <v>92.1</v>
      </c>
      <c r="F27" s="747">
        <f>SUM(F28:F29)</f>
        <v>315592836</v>
      </c>
      <c r="G27" s="745">
        <f t="shared" si="3"/>
        <v>94.03</v>
      </c>
      <c r="H27" s="748">
        <f t="shared" si="0"/>
        <v>6334897</v>
      </c>
      <c r="I27" s="517">
        <f t="shared" si="5"/>
        <v>2.0099999999999998</v>
      </c>
    </row>
    <row r="28" spans="1:9" s="364" customFormat="1" ht="29.25" customHeight="1">
      <c r="A28" s="741">
        <v>294417189</v>
      </c>
      <c r="B28" s="742">
        <f t="shared" si="1"/>
        <v>75.72</v>
      </c>
      <c r="C28" s="743" t="s">
        <v>901</v>
      </c>
      <c r="D28" s="747">
        <v>314471710</v>
      </c>
      <c r="E28" s="745">
        <f t="shared" si="4"/>
        <v>89.96</v>
      </c>
      <c r="F28" s="747">
        <v>308284619</v>
      </c>
      <c r="G28" s="745">
        <f t="shared" si="3"/>
        <v>91.85</v>
      </c>
      <c r="H28" s="748">
        <f t="shared" si="0"/>
        <v>6187091</v>
      </c>
      <c r="I28" s="517">
        <f t="shared" si="5"/>
        <v>2.0099999999999998</v>
      </c>
    </row>
    <row r="29" spans="1:9" s="364" customFormat="1" ht="22.9" customHeight="1" thickBot="1">
      <c r="A29" s="749">
        <v>7133565</v>
      </c>
      <c r="B29" s="750">
        <f t="shared" si="1"/>
        <v>1.83</v>
      </c>
      <c r="C29" s="751" t="s">
        <v>408</v>
      </c>
      <c r="D29" s="752">
        <v>7456023</v>
      </c>
      <c r="E29" s="611">
        <f t="shared" si="4"/>
        <v>2.13</v>
      </c>
      <c r="F29" s="752">
        <v>7308217</v>
      </c>
      <c r="G29" s="611">
        <f t="shared" si="3"/>
        <v>2.1800000000000002</v>
      </c>
      <c r="H29" s="753">
        <f t="shared" si="0"/>
        <v>147806</v>
      </c>
      <c r="I29" s="554">
        <f t="shared" si="5"/>
        <v>2.02</v>
      </c>
    </row>
    <row r="30" spans="1:9" s="364" customFormat="1" ht="28.9" customHeight="1">
      <c r="A30" s="754">
        <v>0</v>
      </c>
      <c r="B30" s="755">
        <f t="shared" si="1"/>
        <v>0</v>
      </c>
      <c r="C30" s="756" t="s">
        <v>893</v>
      </c>
      <c r="D30" s="747">
        <f>SUM(D31:D32)</f>
        <v>308752</v>
      </c>
      <c r="E30" s="745">
        <f t="shared" si="4"/>
        <v>0.09</v>
      </c>
      <c r="F30" s="747">
        <f>SUM(F31:F32)</f>
        <v>642407</v>
      </c>
      <c r="G30" s="745">
        <f t="shared" si="3"/>
        <v>0.19</v>
      </c>
      <c r="H30" s="748">
        <f t="shared" si="0"/>
        <v>-333655</v>
      </c>
      <c r="I30" s="517">
        <f t="shared" si="5"/>
        <v>-51.94</v>
      </c>
    </row>
    <row r="31" spans="1:9" s="364" customFormat="1" ht="28.9" hidden="1" customHeight="1">
      <c r="A31" s="757">
        <v>0</v>
      </c>
      <c r="B31" s="755">
        <f t="shared" si="1"/>
        <v>0</v>
      </c>
      <c r="C31" s="743" t="s">
        <v>901</v>
      </c>
      <c r="D31" s="744">
        <v>0</v>
      </c>
      <c r="E31" s="745">
        <f t="shared" si="4"/>
        <v>0</v>
      </c>
      <c r="F31" s="744">
        <v>0</v>
      </c>
      <c r="G31" s="745">
        <f t="shared" si="3"/>
        <v>0</v>
      </c>
      <c r="H31" s="744">
        <f t="shared" si="0"/>
        <v>0</v>
      </c>
      <c r="I31" s="746">
        <v>0</v>
      </c>
    </row>
    <row r="32" spans="1:9" s="364" customFormat="1" ht="28.9" customHeight="1">
      <c r="A32" s="757">
        <v>0</v>
      </c>
      <c r="B32" s="755">
        <f t="shared" si="1"/>
        <v>0</v>
      </c>
      <c r="C32" s="743" t="s">
        <v>408</v>
      </c>
      <c r="D32" s="747">
        <v>308752</v>
      </c>
      <c r="E32" s="745">
        <f t="shared" si="4"/>
        <v>0.09</v>
      </c>
      <c r="F32" s="747">
        <v>642407</v>
      </c>
      <c r="G32" s="745">
        <f t="shared" si="3"/>
        <v>0.19</v>
      </c>
      <c r="H32" s="748">
        <f t="shared" si="0"/>
        <v>-333655</v>
      </c>
      <c r="I32" s="517">
        <f>ROUND(H32/F32*100,2)</f>
        <v>-51.94</v>
      </c>
    </row>
    <row r="33" spans="1:9" s="45" customFormat="1" ht="28.9" customHeight="1">
      <c r="A33" s="506">
        <v>11565</v>
      </c>
      <c r="B33" s="755">
        <f t="shared" si="1"/>
        <v>0</v>
      </c>
      <c r="C33" s="737" t="s">
        <v>458</v>
      </c>
      <c r="D33" s="755">
        <f t="shared" ref="D33:F34" si="6">D34</f>
        <v>0</v>
      </c>
      <c r="E33" s="740">
        <f t="shared" si="4"/>
        <v>0</v>
      </c>
      <c r="F33" s="755">
        <f t="shared" si="6"/>
        <v>0</v>
      </c>
      <c r="G33" s="740">
        <f t="shared" si="3"/>
        <v>0</v>
      </c>
      <c r="H33" s="755">
        <f t="shared" si="0"/>
        <v>0</v>
      </c>
      <c r="I33" s="758">
        <v>0</v>
      </c>
    </row>
    <row r="34" spans="1:9" s="364" customFormat="1" ht="28.9" customHeight="1">
      <c r="A34" s="757">
        <v>11565</v>
      </c>
      <c r="B34" s="755">
        <f t="shared" si="1"/>
        <v>0</v>
      </c>
      <c r="C34" s="759" t="s">
        <v>895</v>
      </c>
      <c r="D34" s="744">
        <f t="shared" si="6"/>
        <v>0</v>
      </c>
      <c r="E34" s="745">
        <f t="shared" si="4"/>
        <v>0</v>
      </c>
      <c r="F34" s="744">
        <f t="shared" si="6"/>
        <v>0</v>
      </c>
      <c r="G34" s="745">
        <f t="shared" si="3"/>
        <v>0</v>
      </c>
      <c r="H34" s="744">
        <f t="shared" si="0"/>
        <v>0</v>
      </c>
      <c r="I34" s="746">
        <v>0</v>
      </c>
    </row>
    <row r="35" spans="1:9" s="364" customFormat="1" ht="28.9" customHeight="1">
      <c r="A35" s="741">
        <v>11565</v>
      </c>
      <c r="B35" s="755">
        <f t="shared" si="1"/>
        <v>0</v>
      </c>
      <c r="C35" s="743" t="s">
        <v>901</v>
      </c>
      <c r="D35" s="744">
        <v>0</v>
      </c>
      <c r="E35" s="745">
        <f t="shared" si="4"/>
        <v>0</v>
      </c>
      <c r="F35" s="744">
        <v>0</v>
      </c>
      <c r="G35" s="745">
        <f t="shared" si="3"/>
        <v>0</v>
      </c>
      <c r="H35" s="744">
        <f t="shared" si="0"/>
        <v>0</v>
      </c>
      <c r="I35" s="746">
        <v>0</v>
      </c>
    </row>
    <row r="36" spans="1:9" s="45" customFormat="1" ht="28.9" customHeight="1">
      <c r="A36" s="506">
        <v>388923109</v>
      </c>
      <c r="B36" s="736">
        <f t="shared" si="1"/>
        <v>100.03</v>
      </c>
      <c r="C36" s="737" t="s">
        <v>459</v>
      </c>
      <c r="D36" s="738">
        <f>D51+D37</f>
        <v>349642119</v>
      </c>
      <c r="E36" s="740">
        <f t="shared" si="4"/>
        <v>100.02</v>
      </c>
      <c r="F36" s="738">
        <f>F51+F37</f>
        <v>335707867</v>
      </c>
      <c r="G36" s="740">
        <f t="shared" si="3"/>
        <v>100.02</v>
      </c>
      <c r="H36" s="739">
        <f t="shared" si="0"/>
        <v>13934252</v>
      </c>
      <c r="I36" s="522">
        <f>ROUND(H36/F36*100,2)</f>
        <v>4.1500000000000004</v>
      </c>
    </row>
    <row r="37" spans="1:9" s="45" customFormat="1" ht="28.9" customHeight="1">
      <c r="A37" s="506">
        <v>56216685</v>
      </c>
      <c r="B37" s="736">
        <f t="shared" si="1"/>
        <v>14.46</v>
      </c>
      <c r="C37" s="737" t="s">
        <v>460</v>
      </c>
      <c r="D37" s="738">
        <f>D38+D40+D42+D44+D46+D48</f>
        <v>954782</v>
      </c>
      <c r="E37" s="740">
        <f t="shared" si="4"/>
        <v>0.27</v>
      </c>
      <c r="F37" s="738">
        <f>F38+F40+F42+F44+F46+F48</f>
        <v>761361</v>
      </c>
      <c r="G37" s="740">
        <f t="shared" si="3"/>
        <v>0.23</v>
      </c>
      <c r="H37" s="739">
        <f t="shared" si="0"/>
        <v>193421</v>
      </c>
      <c r="I37" s="522">
        <f>ROUND(H37/F37*100,2)</f>
        <v>25.4</v>
      </c>
    </row>
    <row r="38" spans="1:9" s="364" customFormat="1" ht="30" hidden="1" customHeight="1">
      <c r="A38" s="741">
        <f>A39</f>
        <v>0</v>
      </c>
      <c r="B38" s="742">
        <f t="shared" si="1"/>
        <v>0</v>
      </c>
      <c r="C38" s="743" t="s">
        <v>689</v>
      </c>
      <c r="D38" s="760">
        <f>D39</f>
        <v>0</v>
      </c>
      <c r="E38" s="745">
        <f t="shared" si="4"/>
        <v>0</v>
      </c>
      <c r="F38" s="760">
        <f>F39</f>
        <v>0</v>
      </c>
      <c r="G38" s="745">
        <f t="shared" si="3"/>
        <v>0</v>
      </c>
      <c r="H38" s="744">
        <f t="shared" si="0"/>
        <v>0</v>
      </c>
      <c r="I38" s="746">
        <v>0</v>
      </c>
    </row>
    <row r="39" spans="1:9" s="364" customFormat="1" ht="30" hidden="1" customHeight="1">
      <c r="A39" s="741"/>
      <c r="B39" s="742">
        <f t="shared" si="1"/>
        <v>0</v>
      </c>
      <c r="C39" s="743" t="s">
        <v>901</v>
      </c>
      <c r="D39" s="744">
        <v>0</v>
      </c>
      <c r="E39" s="745">
        <f t="shared" si="4"/>
        <v>0</v>
      </c>
      <c r="F39" s="744">
        <v>0</v>
      </c>
      <c r="G39" s="745">
        <f t="shared" si="3"/>
        <v>0</v>
      </c>
      <c r="H39" s="744">
        <f t="shared" si="0"/>
        <v>0</v>
      </c>
      <c r="I39" s="746">
        <v>0</v>
      </c>
    </row>
    <row r="40" spans="1:9" s="364" customFormat="1" ht="28.9" customHeight="1">
      <c r="A40" s="741">
        <v>60580</v>
      </c>
      <c r="B40" s="742">
        <f t="shared" si="1"/>
        <v>0.02</v>
      </c>
      <c r="C40" s="743" t="s">
        <v>896</v>
      </c>
      <c r="D40" s="761">
        <f>D41</f>
        <v>72000</v>
      </c>
      <c r="E40" s="745">
        <f t="shared" si="4"/>
        <v>0.02</v>
      </c>
      <c r="F40" s="761">
        <f>F41</f>
        <v>103000</v>
      </c>
      <c r="G40" s="745">
        <f t="shared" si="3"/>
        <v>0.03</v>
      </c>
      <c r="H40" s="748">
        <f t="shared" si="0"/>
        <v>-31000</v>
      </c>
      <c r="I40" s="517">
        <f>ROUND(H40/F40*100,2)</f>
        <v>-30.1</v>
      </c>
    </row>
    <row r="41" spans="1:9" s="364" customFormat="1" ht="32.25" customHeight="1">
      <c r="A41" s="741">
        <v>60580</v>
      </c>
      <c r="B41" s="742">
        <f t="shared" si="1"/>
        <v>0.02</v>
      </c>
      <c r="C41" s="743" t="s">
        <v>901</v>
      </c>
      <c r="D41" s="747">
        <v>72000</v>
      </c>
      <c r="E41" s="745">
        <f t="shared" si="4"/>
        <v>0.02</v>
      </c>
      <c r="F41" s="747">
        <v>103000</v>
      </c>
      <c r="G41" s="745">
        <f t="shared" si="3"/>
        <v>0.03</v>
      </c>
      <c r="H41" s="748">
        <f t="shared" si="0"/>
        <v>-31000</v>
      </c>
      <c r="I41" s="517">
        <f>ROUND(H41/F41*100,2)</f>
        <v>-30.1</v>
      </c>
    </row>
    <row r="42" spans="1:9" s="364" customFormat="1" ht="28.9" customHeight="1">
      <c r="A42" s="741">
        <v>12451410</v>
      </c>
      <c r="B42" s="742">
        <f t="shared" si="1"/>
        <v>3.2</v>
      </c>
      <c r="C42" s="743" t="s">
        <v>433</v>
      </c>
      <c r="D42" s="744">
        <f>D43</f>
        <v>0</v>
      </c>
      <c r="E42" s="745">
        <f t="shared" si="4"/>
        <v>0</v>
      </c>
      <c r="F42" s="744">
        <f>F43</f>
        <v>0</v>
      </c>
      <c r="G42" s="745">
        <f t="shared" si="3"/>
        <v>0</v>
      </c>
      <c r="H42" s="744">
        <f t="shared" si="0"/>
        <v>0</v>
      </c>
      <c r="I42" s="746">
        <v>0</v>
      </c>
    </row>
    <row r="43" spans="1:9" s="364" customFormat="1" ht="28.9" customHeight="1">
      <c r="A43" s="741">
        <v>12451410</v>
      </c>
      <c r="B43" s="742">
        <f t="shared" si="1"/>
        <v>3.2</v>
      </c>
      <c r="C43" s="743" t="s">
        <v>901</v>
      </c>
      <c r="D43" s="744">
        <v>0</v>
      </c>
      <c r="E43" s="745">
        <f t="shared" si="4"/>
        <v>0</v>
      </c>
      <c r="F43" s="744">
        <v>0</v>
      </c>
      <c r="G43" s="745">
        <f t="shared" si="3"/>
        <v>0</v>
      </c>
      <c r="H43" s="744">
        <f t="shared" si="0"/>
        <v>0</v>
      </c>
      <c r="I43" s="746">
        <v>0</v>
      </c>
    </row>
    <row r="44" spans="1:9" s="364" customFormat="1" ht="28.9" customHeight="1">
      <c r="A44" s="741">
        <v>23285</v>
      </c>
      <c r="B44" s="742">
        <f t="shared" si="1"/>
        <v>0.01</v>
      </c>
      <c r="C44" s="743" t="s">
        <v>30</v>
      </c>
      <c r="D44" s="747">
        <f>D45</f>
        <v>20587</v>
      </c>
      <c r="E44" s="745">
        <f t="shared" si="4"/>
        <v>0.01</v>
      </c>
      <c r="F44" s="747">
        <f>F45</f>
        <v>20184</v>
      </c>
      <c r="G44" s="745">
        <f t="shared" si="3"/>
        <v>0.01</v>
      </c>
      <c r="H44" s="748">
        <f t="shared" si="0"/>
        <v>403</v>
      </c>
      <c r="I44" s="517">
        <f>ROUND(H44/F44*100,2)</f>
        <v>2</v>
      </c>
    </row>
    <row r="45" spans="1:9" s="364" customFormat="1" ht="28.9" customHeight="1">
      <c r="A45" s="741">
        <v>23285</v>
      </c>
      <c r="B45" s="742">
        <f t="shared" si="1"/>
        <v>0.01</v>
      </c>
      <c r="C45" s="743" t="s">
        <v>901</v>
      </c>
      <c r="D45" s="747">
        <v>20587</v>
      </c>
      <c r="E45" s="745">
        <f t="shared" si="4"/>
        <v>0.01</v>
      </c>
      <c r="F45" s="747">
        <v>20184</v>
      </c>
      <c r="G45" s="745">
        <f t="shared" si="3"/>
        <v>0.01</v>
      </c>
      <c r="H45" s="748">
        <f t="shared" si="0"/>
        <v>403</v>
      </c>
      <c r="I45" s="517">
        <f>ROUND(H45/F45*100,2)</f>
        <v>2</v>
      </c>
    </row>
    <row r="46" spans="1:9" s="364" customFormat="1" ht="28.9" customHeight="1">
      <c r="A46" s="741">
        <v>5400999</v>
      </c>
      <c r="B46" s="742">
        <f t="shared" si="1"/>
        <v>1.39</v>
      </c>
      <c r="C46" s="743" t="s">
        <v>434</v>
      </c>
      <c r="D46" s="744">
        <f>D47</f>
        <v>0</v>
      </c>
      <c r="E46" s="745">
        <f t="shared" si="4"/>
        <v>0</v>
      </c>
      <c r="F46" s="744">
        <f>F47</f>
        <v>0</v>
      </c>
      <c r="G46" s="745">
        <f t="shared" si="3"/>
        <v>0</v>
      </c>
      <c r="H46" s="744">
        <f t="shared" si="0"/>
        <v>0</v>
      </c>
      <c r="I46" s="746">
        <v>0</v>
      </c>
    </row>
    <row r="47" spans="1:9" s="364" customFormat="1" ht="28.9" customHeight="1">
      <c r="A47" s="741">
        <v>5400999</v>
      </c>
      <c r="B47" s="742">
        <f t="shared" si="1"/>
        <v>1.39</v>
      </c>
      <c r="C47" s="743" t="s">
        <v>901</v>
      </c>
      <c r="D47" s="744">
        <v>0</v>
      </c>
      <c r="E47" s="745">
        <f t="shared" si="4"/>
        <v>0</v>
      </c>
      <c r="F47" s="744">
        <v>0</v>
      </c>
      <c r="G47" s="745">
        <f t="shared" si="3"/>
        <v>0</v>
      </c>
      <c r="H47" s="744">
        <f t="shared" si="0"/>
        <v>0</v>
      </c>
      <c r="I47" s="746">
        <v>0</v>
      </c>
    </row>
    <row r="48" spans="1:9" s="364" customFormat="1" ht="28.9" customHeight="1">
      <c r="A48" s="741">
        <v>38280411</v>
      </c>
      <c r="B48" s="742">
        <f t="shared" si="1"/>
        <v>9.85</v>
      </c>
      <c r="C48" s="743" t="s">
        <v>897</v>
      </c>
      <c r="D48" s="747">
        <f>D49+D50</f>
        <v>862195</v>
      </c>
      <c r="E48" s="745">
        <f t="shared" si="4"/>
        <v>0.25</v>
      </c>
      <c r="F48" s="747">
        <f>F49+F50</f>
        <v>638177</v>
      </c>
      <c r="G48" s="745">
        <f t="shared" si="3"/>
        <v>0.19</v>
      </c>
      <c r="H48" s="748">
        <f t="shared" si="0"/>
        <v>224018</v>
      </c>
      <c r="I48" s="517">
        <f>ROUND(H48/F48*100,2)</f>
        <v>35.1</v>
      </c>
    </row>
    <row r="49" spans="1:9" s="364" customFormat="1" ht="28.9" customHeight="1">
      <c r="A49" s="741">
        <v>38280263</v>
      </c>
      <c r="B49" s="742">
        <f t="shared" si="1"/>
        <v>9.85</v>
      </c>
      <c r="C49" s="743" t="s">
        <v>901</v>
      </c>
      <c r="D49" s="747">
        <v>862115</v>
      </c>
      <c r="E49" s="745">
        <f t="shared" si="4"/>
        <v>0.25</v>
      </c>
      <c r="F49" s="747">
        <v>638097</v>
      </c>
      <c r="G49" s="745">
        <f t="shared" si="3"/>
        <v>0.19</v>
      </c>
      <c r="H49" s="748">
        <f t="shared" si="0"/>
        <v>224018</v>
      </c>
      <c r="I49" s="517">
        <f>ROUND(H49/F49*100,2)</f>
        <v>35.11</v>
      </c>
    </row>
    <row r="50" spans="1:9" s="364" customFormat="1" ht="32.25" customHeight="1">
      <c r="A50" s="741">
        <v>148</v>
      </c>
      <c r="B50" s="755">
        <f t="shared" si="1"/>
        <v>0</v>
      </c>
      <c r="C50" s="743" t="s">
        <v>408</v>
      </c>
      <c r="D50" s="744">
        <v>80</v>
      </c>
      <c r="E50" s="745">
        <f t="shared" si="4"/>
        <v>0</v>
      </c>
      <c r="F50" s="744">
        <v>80</v>
      </c>
      <c r="G50" s="745">
        <f t="shared" si="3"/>
        <v>0</v>
      </c>
      <c r="H50" s="744">
        <f t="shared" si="0"/>
        <v>0</v>
      </c>
      <c r="I50" s="746">
        <v>0</v>
      </c>
    </row>
    <row r="51" spans="1:9" s="45" customFormat="1" ht="30.75" customHeight="1">
      <c r="A51" s="506">
        <v>332706424</v>
      </c>
      <c r="B51" s="736">
        <f t="shared" si="1"/>
        <v>85.57</v>
      </c>
      <c r="C51" s="737" t="s">
        <v>364</v>
      </c>
      <c r="D51" s="738">
        <f>D52+D55+D58</f>
        <v>348687337</v>
      </c>
      <c r="E51" s="740">
        <f t="shared" si="4"/>
        <v>99.75</v>
      </c>
      <c r="F51" s="738">
        <f>F52+F55+F58</f>
        <v>334946506</v>
      </c>
      <c r="G51" s="740">
        <f t="shared" si="3"/>
        <v>99.79</v>
      </c>
      <c r="H51" s="739">
        <f t="shared" si="0"/>
        <v>13740831</v>
      </c>
      <c r="I51" s="522">
        <f t="shared" ref="I51:I85" si="7">ROUND(H51/F51*100,2)</f>
        <v>4.0999999999999996</v>
      </c>
    </row>
    <row r="52" spans="1:9" s="364" customFormat="1" ht="30.75" customHeight="1">
      <c r="A52" s="741">
        <v>248791999</v>
      </c>
      <c r="B52" s="742">
        <f t="shared" si="1"/>
        <v>63.99</v>
      </c>
      <c r="C52" s="743" t="s">
        <v>32</v>
      </c>
      <c r="D52" s="747">
        <f>D53+D54</f>
        <v>318644426</v>
      </c>
      <c r="E52" s="745">
        <f t="shared" si="4"/>
        <v>91.16</v>
      </c>
      <c r="F52" s="747">
        <f>F53+F54</f>
        <v>308919161</v>
      </c>
      <c r="G52" s="745">
        <f t="shared" si="3"/>
        <v>92.04</v>
      </c>
      <c r="H52" s="748">
        <f t="shared" si="0"/>
        <v>9725265</v>
      </c>
      <c r="I52" s="517">
        <f t="shared" si="7"/>
        <v>3.15</v>
      </c>
    </row>
    <row r="53" spans="1:9" s="364" customFormat="1" ht="27.75" customHeight="1">
      <c r="A53" s="741">
        <v>241773151</v>
      </c>
      <c r="B53" s="742">
        <f t="shared" si="1"/>
        <v>62.18</v>
      </c>
      <c r="C53" s="743" t="s">
        <v>901</v>
      </c>
      <c r="D53" s="747">
        <v>310734869</v>
      </c>
      <c r="E53" s="745">
        <f t="shared" si="4"/>
        <v>88.89</v>
      </c>
      <c r="F53" s="747">
        <v>300832661</v>
      </c>
      <c r="G53" s="745">
        <f t="shared" si="3"/>
        <v>89.63</v>
      </c>
      <c r="H53" s="748">
        <f t="shared" si="0"/>
        <v>9902208</v>
      </c>
      <c r="I53" s="517">
        <f t="shared" si="7"/>
        <v>3.29</v>
      </c>
    </row>
    <row r="54" spans="1:9" s="364" customFormat="1" ht="27.6" customHeight="1" thickBot="1">
      <c r="A54" s="749">
        <v>7018848</v>
      </c>
      <c r="B54" s="750">
        <f t="shared" si="1"/>
        <v>1.81</v>
      </c>
      <c r="C54" s="751" t="s">
        <v>408</v>
      </c>
      <c r="D54" s="752">
        <v>7909557</v>
      </c>
      <c r="E54" s="611">
        <f t="shared" si="4"/>
        <v>2.2599999999999998</v>
      </c>
      <c r="F54" s="752">
        <v>8086500</v>
      </c>
      <c r="G54" s="611">
        <f t="shared" si="3"/>
        <v>2.41</v>
      </c>
      <c r="H54" s="753">
        <f t="shared" si="0"/>
        <v>-176943</v>
      </c>
      <c r="I54" s="554">
        <f t="shared" si="7"/>
        <v>-2.19</v>
      </c>
    </row>
    <row r="55" spans="1:9" s="364" customFormat="1" ht="30" customHeight="1">
      <c r="A55" s="741">
        <v>83540026</v>
      </c>
      <c r="B55" s="742">
        <f t="shared" si="1"/>
        <v>21.49</v>
      </c>
      <c r="C55" s="743" t="s">
        <v>33</v>
      </c>
      <c r="D55" s="747">
        <f>SUM(D56:D57)</f>
        <v>29717828</v>
      </c>
      <c r="E55" s="745">
        <f t="shared" si="4"/>
        <v>8.5</v>
      </c>
      <c r="F55" s="747">
        <f>SUM(F56:F57)</f>
        <v>25654807</v>
      </c>
      <c r="G55" s="745">
        <f t="shared" si="3"/>
        <v>7.64</v>
      </c>
      <c r="H55" s="748">
        <f t="shared" si="0"/>
        <v>4063021</v>
      </c>
      <c r="I55" s="517">
        <f>ROUND(H55/F55*100,2)</f>
        <v>15.84</v>
      </c>
    </row>
    <row r="56" spans="1:9" s="364" customFormat="1" ht="30" customHeight="1">
      <c r="A56" s="741">
        <v>83266742</v>
      </c>
      <c r="B56" s="742">
        <f t="shared" si="1"/>
        <v>21.42</v>
      </c>
      <c r="C56" s="743" t="s">
        <v>901</v>
      </c>
      <c r="D56" s="747">
        <v>29717828</v>
      </c>
      <c r="E56" s="745">
        <f t="shared" si="4"/>
        <v>8.5</v>
      </c>
      <c r="F56" s="747">
        <v>25654807</v>
      </c>
      <c r="G56" s="745">
        <f t="shared" si="3"/>
        <v>7.64</v>
      </c>
      <c r="H56" s="748">
        <f t="shared" si="0"/>
        <v>4063021</v>
      </c>
      <c r="I56" s="517">
        <f>ROUND(H56/F56*100,2)</f>
        <v>15.84</v>
      </c>
    </row>
    <row r="57" spans="1:9" s="364" customFormat="1" ht="30" customHeight="1">
      <c r="A57" s="741">
        <v>273283</v>
      </c>
      <c r="B57" s="742">
        <f t="shared" si="1"/>
        <v>7.0000000000000007E-2</v>
      </c>
      <c r="C57" s="743" t="s">
        <v>408</v>
      </c>
      <c r="D57" s="744">
        <v>0</v>
      </c>
      <c r="E57" s="745">
        <f t="shared" si="4"/>
        <v>0</v>
      </c>
      <c r="F57" s="744">
        <v>0</v>
      </c>
      <c r="G57" s="745">
        <f t="shared" si="3"/>
        <v>0</v>
      </c>
      <c r="H57" s="744">
        <f>D57-F57</f>
        <v>0</v>
      </c>
      <c r="I57" s="515">
        <v>0</v>
      </c>
    </row>
    <row r="58" spans="1:9" s="364" customFormat="1" ht="30" customHeight="1">
      <c r="A58" s="741">
        <v>374399</v>
      </c>
      <c r="B58" s="742">
        <f t="shared" si="1"/>
        <v>0.1</v>
      </c>
      <c r="C58" s="743" t="s">
        <v>903</v>
      </c>
      <c r="D58" s="747">
        <f>D59+D60</f>
        <v>325083</v>
      </c>
      <c r="E58" s="745">
        <f t="shared" si="4"/>
        <v>0.09</v>
      </c>
      <c r="F58" s="747">
        <f>F59+F60</f>
        <v>372538</v>
      </c>
      <c r="G58" s="745">
        <f t="shared" si="3"/>
        <v>0.11</v>
      </c>
      <c r="H58" s="748">
        <f t="shared" si="0"/>
        <v>-47455</v>
      </c>
      <c r="I58" s="517">
        <f t="shared" si="7"/>
        <v>-12.74</v>
      </c>
    </row>
    <row r="59" spans="1:9" s="364" customFormat="1" ht="30" customHeight="1">
      <c r="A59" s="741">
        <v>362299</v>
      </c>
      <c r="B59" s="742">
        <f t="shared" si="1"/>
        <v>0.09</v>
      </c>
      <c r="C59" s="743" t="s">
        <v>901</v>
      </c>
      <c r="D59" s="747">
        <v>312828</v>
      </c>
      <c r="E59" s="745">
        <f t="shared" si="4"/>
        <v>0.09</v>
      </c>
      <c r="F59" s="747">
        <v>358010</v>
      </c>
      <c r="G59" s="745">
        <f t="shared" si="3"/>
        <v>0.11</v>
      </c>
      <c r="H59" s="748">
        <f t="shared" si="0"/>
        <v>-45182</v>
      </c>
      <c r="I59" s="517">
        <f t="shared" si="7"/>
        <v>-12.62</v>
      </c>
    </row>
    <row r="60" spans="1:9" s="364" customFormat="1" ht="30" customHeight="1">
      <c r="A60" s="741">
        <v>12100</v>
      </c>
      <c r="B60" s="755">
        <f t="shared" si="1"/>
        <v>0</v>
      </c>
      <c r="C60" s="743" t="s">
        <v>408</v>
      </c>
      <c r="D60" s="747">
        <v>12255</v>
      </c>
      <c r="E60" s="745">
        <f t="shared" si="4"/>
        <v>0</v>
      </c>
      <c r="F60" s="747">
        <v>14528</v>
      </c>
      <c r="G60" s="745">
        <f t="shared" si="3"/>
        <v>0</v>
      </c>
      <c r="H60" s="748">
        <f t="shared" si="0"/>
        <v>-2273</v>
      </c>
      <c r="I60" s="517">
        <f t="shared" si="7"/>
        <v>-15.65</v>
      </c>
    </row>
    <row r="61" spans="1:9" s="45" customFormat="1" ht="30" customHeight="1">
      <c r="A61" s="762">
        <v>-112901</v>
      </c>
      <c r="B61" s="736">
        <f t="shared" si="1"/>
        <v>-0.03</v>
      </c>
      <c r="C61" s="737" t="s">
        <v>462</v>
      </c>
      <c r="D61" s="739">
        <f>SUM(D62:D63)</f>
        <v>-84644</v>
      </c>
      <c r="E61" s="736">
        <f t="shared" si="4"/>
        <v>-0.02</v>
      </c>
      <c r="F61" s="739">
        <f>SUM(F62:F63)</f>
        <v>-71708</v>
      </c>
      <c r="G61" s="736">
        <f t="shared" si="3"/>
        <v>-0.02</v>
      </c>
      <c r="H61" s="739">
        <f t="shared" si="0"/>
        <v>-12936</v>
      </c>
      <c r="I61" s="522">
        <f t="shared" si="7"/>
        <v>18.04</v>
      </c>
    </row>
    <row r="62" spans="1:9" s="364" customFormat="1" ht="32.25" customHeight="1">
      <c r="A62" s="763">
        <v>-112404</v>
      </c>
      <c r="B62" s="742">
        <f t="shared" si="1"/>
        <v>-0.03</v>
      </c>
      <c r="C62" s="743" t="s">
        <v>901</v>
      </c>
      <c r="D62" s="764">
        <f>D11+D13+D15+D17+D19+D21+D24+D28+D31+D35-D39-D41-D43-D45-D47-D49-D53-D56-D59</f>
        <v>-84244</v>
      </c>
      <c r="E62" s="742">
        <f t="shared" si="4"/>
        <v>-0.02</v>
      </c>
      <c r="F62" s="764">
        <f>F11+F13+F15+F17+F19+F21+F24+F28+F31+F35-F39-F41-F43-F45-F47-F49-F53-F56-F59</f>
        <v>-71179</v>
      </c>
      <c r="G62" s="742">
        <f t="shared" si="3"/>
        <v>-0.02</v>
      </c>
      <c r="H62" s="764">
        <f t="shared" si="0"/>
        <v>-13065</v>
      </c>
      <c r="I62" s="517">
        <f t="shared" si="7"/>
        <v>18.36</v>
      </c>
    </row>
    <row r="63" spans="1:9" s="364" customFormat="1" ht="30" customHeight="1">
      <c r="A63" s="763">
        <v>-497</v>
      </c>
      <c r="B63" s="755">
        <f t="shared" si="1"/>
        <v>0</v>
      </c>
      <c r="C63" s="743" t="s">
        <v>408</v>
      </c>
      <c r="D63" s="764">
        <f>D22+D25+D29+D32-D50-D54-D60</f>
        <v>-400</v>
      </c>
      <c r="E63" s="745">
        <f t="shared" si="4"/>
        <v>0</v>
      </c>
      <c r="F63" s="764">
        <f>F22+F25+F29+F32-F50-F54-F60</f>
        <v>-529</v>
      </c>
      <c r="G63" s="745">
        <f t="shared" si="3"/>
        <v>0</v>
      </c>
      <c r="H63" s="764">
        <f t="shared" si="0"/>
        <v>129</v>
      </c>
      <c r="I63" s="517">
        <f t="shared" si="7"/>
        <v>-24.39</v>
      </c>
    </row>
    <row r="64" spans="1:9" s="45" customFormat="1" ht="31.5" customHeight="1">
      <c r="A64" s="508">
        <v>114738</v>
      </c>
      <c r="B64" s="736">
        <f t="shared" si="1"/>
        <v>0.03</v>
      </c>
      <c r="C64" s="737" t="s">
        <v>904</v>
      </c>
      <c r="D64" s="765">
        <f>D65+D69</f>
        <v>84704</v>
      </c>
      <c r="E64" s="740">
        <f t="shared" si="4"/>
        <v>0.02</v>
      </c>
      <c r="F64" s="765">
        <f>F65+F69</f>
        <v>74768</v>
      </c>
      <c r="G64" s="740">
        <f t="shared" si="3"/>
        <v>0.02</v>
      </c>
      <c r="H64" s="521">
        <f t="shared" si="0"/>
        <v>9936</v>
      </c>
      <c r="I64" s="522">
        <f t="shared" si="7"/>
        <v>13.29</v>
      </c>
    </row>
    <row r="65" spans="1:11" s="45" customFormat="1" ht="28.15" customHeight="1">
      <c r="A65" s="506">
        <v>1055</v>
      </c>
      <c r="B65" s="755">
        <f t="shared" si="1"/>
        <v>0</v>
      </c>
      <c r="C65" s="737" t="s">
        <v>463</v>
      </c>
      <c r="D65" s="738">
        <f>D66</f>
        <v>538</v>
      </c>
      <c r="E65" s="740">
        <f t="shared" si="4"/>
        <v>0</v>
      </c>
      <c r="F65" s="738">
        <f>F66</f>
        <v>1234</v>
      </c>
      <c r="G65" s="740">
        <f t="shared" si="3"/>
        <v>0</v>
      </c>
      <c r="H65" s="521">
        <f t="shared" si="0"/>
        <v>-696</v>
      </c>
      <c r="I65" s="522">
        <f t="shared" si="7"/>
        <v>-56.4</v>
      </c>
    </row>
    <row r="66" spans="1:11" s="364" customFormat="1" ht="28.15" customHeight="1">
      <c r="A66" s="741">
        <v>1055</v>
      </c>
      <c r="B66" s="755">
        <f t="shared" si="1"/>
        <v>0</v>
      </c>
      <c r="C66" s="743" t="s">
        <v>36</v>
      </c>
      <c r="D66" s="747">
        <f>SUM(D67:D68)</f>
        <v>538</v>
      </c>
      <c r="E66" s="745">
        <f t="shared" si="4"/>
        <v>0</v>
      </c>
      <c r="F66" s="747">
        <f>SUM(F67:F68)</f>
        <v>1234</v>
      </c>
      <c r="G66" s="745">
        <f t="shared" si="3"/>
        <v>0</v>
      </c>
      <c r="H66" s="764">
        <f t="shared" si="0"/>
        <v>-696</v>
      </c>
      <c r="I66" s="517">
        <f t="shared" si="7"/>
        <v>-56.4</v>
      </c>
    </row>
    <row r="67" spans="1:11" s="364" customFormat="1" ht="28.15" customHeight="1">
      <c r="A67" s="741">
        <v>1039</v>
      </c>
      <c r="B67" s="755">
        <f t="shared" si="1"/>
        <v>0</v>
      </c>
      <c r="C67" s="743" t="s">
        <v>901</v>
      </c>
      <c r="D67" s="747">
        <v>518</v>
      </c>
      <c r="E67" s="745">
        <f t="shared" si="4"/>
        <v>0</v>
      </c>
      <c r="F67" s="747">
        <v>1090</v>
      </c>
      <c r="G67" s="745">
        <f t="shared" si="3"/>
        <v>0</v>
      </c>
      <c r="H67" s="748">
        <f t="shared" si="0"/>
        <v>-572</v>
      </c>
      <c r="I67" s="517">
        <f t="shared" si="7"/>
        <v>-52.48</v>
      </c>
    </row>
    <row r="68" spans="1:11" s="364" customFormat="1" ht="28.15" customHeight="1">
      <c r="A68" s="741">
        <v>16</v>
      </c>
      <c r="B68" s="755">
        <f t="shared" si="1"/>
        <v>0</v>
      </c>
      <c r="C68" s="743" t="s">
        <v>408</v>
      </c>
      <c r="D68" s="747">
        <v>20</v>
      </c>
      <c r="E68" s="745">
        <f t="shared" si="4"/>
        <v>0</v>
      </c>
      <c r="F68" s="747">
        <v>144</v>
      </c>
      <c r="G68" s="745">
        <f t="shared" si="3"/>
        <v>0</v>
      </c>
      <c r="H68" s="748">
        <f t="shared" si="0"/>
        <v>-124</v>
      </c>
      <c r="I68" s="517">
        <f t="shared" si="7"/>
        <v>-86.11</v>
      </c>
    </row>
    <row r="69" spans="1:11" s="45" customFormat="1" ht="28.15" customHeight="1">
      <c r="A69" s="506">
        <v>113683</v>
      </c>
      <c r="B69" s="736">
        <f t="shared" si="1"/>
        <v>0.03</v>
      </c>
      <c r="C69" s="737" t="s">
        <v>464</v>
      </c>
      <c r="D69" s="738">
        <f>D70+D72+D75</f>
        <v>84166</v>
      </c>
      <c r="E69" s="740">
        <f t="shared" si="4"/>
        <v>0.02</v>
      </c>
      <c r="F69" s="738">
        <f>F70+F72+F75</f>
        <v>73534</v>
      </c>
      <c r="G69" s="740">
        <f t="shared" si="3"/>
        <v>0.02</v>
      </c>
      <c r="H69" s="521">
        <f t="shared" si="0"/>
        <v>10632</v>
      </c>
      <c r="I69" s="522">
        <f t="shared" si="7"/>
        <v>14.46</v>
      </c>
    </row>
    <row r="70" spans="1:11" s="364" customFormat="1" ht="28.15" customHeight="1">
      <c r="A70" s="741">
        <v>700</v>
      </c>
      <c r="B70" s="755">
        <f t="shared" si="1"/>
        <v>0</v>
      </c>
      <c r="C70" s="743" t="s">
        <v>435</v>
      </c>
      <c r="D70" s="744">
        <f>SUM(D71:D71)</f>
        <v>700</v>
      </c>
      <c r="E70" s="745">
        <f t="shared" si="4"/>
        <v>0</v>
      </c>
      <c r="F70" s="744">
        <f>SUM(F71:F71)</f>
        <v>0</v>
      </c>
      <c r="G70" s="745">
        <f t="shared" si="3"/>
        <v>0</v>
      </c>
      <c r="H70" s="744">
        <f t="shared" si="0"/>
        <v>700</v>
      </c>
      <c r="I70" s="515">
        <v>0</v>
      </c>
    </row>
    <row r="71" spans="1:11" s="364" customFormat="1" ht="30.75" customHeight="1">
      <c r="A71" s="741">
        <v>700</v>
      </c>
      <c r="B71" s="755">
        <f t="shared" si="1"/>
        <v>0</v>
      </c>
      <c r="C71" s="743" t="s">
        <v>901</v>
      </c>
      <c r="D71" s="744">
        <v>700</v>
      </c>
      <c r="E71" s="745">
        <f t="shared" si="4"/>
        <v>0</v>
      </c>
      <c r="F71" s="744">
        <v>0</v>
      </c>
      <c r="G71" s="745">
        <f t="shared" si="3"/>
        <v>0</v>
      </c>
      <c r="H71" s="744">
        <f t="shared" si="0"/>
        <v>700</v>
      </c>
      <c r="I71" s="515">
        <v>0</v>
      </c>
    </row>
    <row r="72" spans="1:11" s="364" customFormat="1" ht="29.25" customHeight="1">
      <c r="A72" s="741">
        <v>105706</v>
      </c>
      <c r="B72" s="742">
        <f t="shared" si="1"/>
        <v>0.03</v>
      </c>
      <c r="C72" s="743" t="s">
        <v>37</v>
      </c>
      <c r="D72" s="747">
        <f>SUM(D73:D74)</f>
        <v>80848</v>
      </c>
      <c r="E72" s="745">
        <f t="shared" si="4"/>
        <v>0.02</v>
      </c>
      <c r="F72" s="747">
        <f>SUM(F73:F74)</f>
        <v>70630</v>
      </c>
      <c r="G72" s="745">
        <f t="shared" si="3"/>
        <v>0.02</v>
      </c>
      <c r="H72" s="764">
        <f t="shared" ref="H72:H86" si="8">D72-F72</f>
        <v>10218</v>
      </c>
      <c r="I72" s="517">
        <f t="shared" si="7"/>
        <v>14.47</v>
      </c>
    </row>
    <row r="73" spans="1:11" s="364" customFormat="1" ht="27.75" customHeight="1">
      <c r="A73" s="741">
        <v>105327</v>
      </c>
      <c r="B73" s="742">
        <f t="shared" ref="B73:B86" si="9">ROUND(A73/$A$8*100,2)</f>
        <v>0.03</v>
      </c>
      <c r="C73" s="743" t="s">
        <v>901</v>
      </c>
      <c r="D73" s="747">
        <v>80521</v>
      </c>
      <c r="E73" s="745">
        <f t="shared" si="4"/>
        <v>0.02</v>
      </c>
      <c r="F73" s="747">
        <v>70319</v>
      </c>
      <c r="G73" s="745">
        <f t="shared" ref="G73:G86" si="10">ROUND(F73/$F$8*100,2)</f>
        <v>0.02</v>
      </c>
      <c r="H73" s="748">
        <f t="shared" si="8"/>
        <v>10202</v>
      </c>
      <c r="I73" s="517">
        <f t="shared" si="7"/>
        <v>14.51</v>
      </c>
    </row>
    <row r="74" spans="1:11" s="364" customFormat="1" ht="24.75" customHeight="1">
      <c r="A74" s="741">
        <v>379</v>
      </c>
      <c r="B74" s="755">
        <f t="shared" si="9"/>
        <v>0</v>
      </c>
      <c r="C74" s="743" t="s">
        <v>408</v>
      </c>
      <c r="D74" s="747">
        <v>327</v>
      </c>
      <c r="E74" s="745">
        <f t="shared" si="4"/>
        <v>0</v>
      </c>
      <c r="F74" s="747">
        <v>311</v>
      </c>
      <c r="G74" s="745">
        <f t="shared" si="10"/>
        <v>0</v>
      </c>
      <c r="H74" s="748">
        <f t="shared" si="8"/>
        <v>16</v>
      </c>
      <c r="I74" s="517">
        <f t="shared" si="7"/>
        <v>5.14</v>
      </c>
    </row>
    <row r="75" spans="1:11" s="364" customFormat="1" ht="31.5" customHeight="1">
      <c r="A75" s="741">
        <v>7277</v>
      </c>
      <c r="B75" s="755">
        <f t="shared" si="9"/>
        <v>0</v>
      </c>
      <c r="C75" s="743" t="s">
        <v>38</v>
      </c>
      <c r="D75" s="747">
        <f>SUM(D76:D77)</f>
        <v>2618</v>
      </c>
      <c r="E75" s="745">
        <f t="shared" si="4"/>
        <v>0</v>
      </c>
      <c r="F75" s="747">
        <f>SUM(F76:F77)</f>
        <v>2904</v>
      </c>
      <c r="G75" s="745">
        <f t="shared" si="10"/>
        <v>0</v>
      </c>
      <c r="H75" s="748">
        <f t="shared" si="8"/>
        <v>-286</v>
      </c>
      <c r="I75" s="517">
        <f t="shared" si="7"/>
        <v>-9.85</v>
      </c>
    </row>
    <row r="76" spans="1:11" s="364" customFormat="1" ht="27.75" customHeight="1" thickBot="1">
      <c r="A76" s="749">
        <v>7175</v>
      </c>
      <c r="B76" s="766">
        <f t="shared" si="9"/>
        <v>0</v>
      </c>
      <c r="C76" s="751" t="s">
        <v>901</v>
      </c>
      <c r="D76" s="752">
        <v>2545</v>
      </c>
      <c r="E76" s="611">
        <f t="shared" ref="E76:E86" si="11">ROUND(D76/$D$8*100,2)</f>
        <v>0</v>
      </c>
      <c r="F76" s="752">
        <v>2810</v>
      </c>
      <c r="G76" s="611">
        <f t="shared" si="10"/>
        <v>0</v>
      </c>
      <c r="H76" s="753">
        <f t="shared" si="8"/>
        <v>-265</v>
      </c>
      <c r="I76" s="554">
        <f t="shared" si="7"/>
        <v>-9.43</v>
      </c>
      <c r="K76" s="767"/>
    </row>
    <row r="77" spans="1:11" s="364" customFormat="1" ht="30" customHeight="1">
      <c r="A77" s="741">
        <v>102</v>
      </c>
      <c r="B77" s="755">
        <f t="shared" si="9"/>
        <v>0</v>
      </c>
      <c r="C77" s="743" t="s">
        <v>408</v>
      </c>
      <c r="D77" s="747">
        <v>73</v>
      </c>
      <c r="E77" s="745">
        <f t="shared" si="11"/>
        <v>0</v>
      </c>
      <c r="F77" s="747">
        <v>94</v>
      </c>
      <c r="G77" s="745">
        <f t="shared" si="10"/>
        <v>0</v>
      </c>
      <c r="H77" s="748">
        <f t="shared" si="8"/>
        <v>-21</v>
      </c>
      <c r="I77" s="517">
        <f t="shared" si="7"/>
        <v>-22.34</v>
      </c>
    </row>
    <row r="78" spans="1:11" s="45" customFormat="1" ht="30" customHeight="1">
      <c r="A78" s="508">
        <v>1837</v>
      </c>
      <c r="B78" s="755">
        <f t="shared" si="9"/>
        <v>0</v>
      </c>
      <c r="C78" s="737" t="s">
        <v>337</v>
      </c>
      <c r="D78" s="765">
        <f t="shared" ref="D78:F79" si="12">D79</f>
        <v>60</v>
      </c>
      <c r="E78" s="740">
        <f t="shared" si="11"/>
        <v>0</v>
      </c>
      <c r="F78" s="765">
        <f t="shared" si="12"/>
        <v>3060</v>
      </c>
      <c r="G78" s="740">
        <f t="shared" si="10"/>
        <v>0</v>
      </c>
      <c r="H78" s="521">
        <f t="shared" si="8"/>
        <v>-3000</v>
      </c>
      <c r="I78" s="522">
        <f t="shared" si="7"/>
        <v>-98.04</v>
      </c>
    </row>
    <row r="79" spans="1:11" s="45" customFormat="1" ht="30" customHeight="1">
      <c r="A79" s="506">
        <v>1837</v>
      </c>
      <c r="B79" s="755">
        <f t="shared" si="9"/>
        <v>0</v>
      </c>
      <c r="C79" s="737" t="s">
        <v>363</v>
      </c>
      <c r="D79" s="738">
        <f t="shared" si="12"/>
        <v>60</v>
      </c>
      <c r="E79" s="740">
        <f t="shared" si="11"/>
        <v>0</v>
      </c>
      <c r="F79" s="738">
        <f t="shared" si="12"/>
        <v>3060</v>
      </c>
      <c r="G79" s="740">
        <f t="shared" si="10"/>
        <v>0</v>
      </c>
      <c r="H79" s="521">
        <f t="shared" si="8"/>
        <v>-3000</v>
      </c>
      <c r="I79" s="522">
        <f t="shared" si="7"/>
        <v>-98.04</v>
      </c>
    </row>
    <row r="80" spans="1:11" s="364" customFormat="1" ht="30" customHeight="1">
      <c r="A80" s="741">
        <v>1837</v>
      </c>
      <c r="B80" s="755">
        <f t="shared" si="9"/>
        <v>0</v>
      </c>
      <c r="C80" s="743" t="s">
        <v>39</v>
      </c>
      <c r="D80" s="747">
        <f>SUM(D81:D82)</f>
        <v>60</v>
      </c>
      <c r="E80" s="745">
        <f t="shared" si="11"/>
        <v>0</v>
      </c>
      <c r="F80" s="747">
        <f>SUM(F81:F82)</f>
        <v>3060</v>
      </c>
      <c r="G80" s="745">
        <f t="shared" si="10"/>
        <v>0</v>
      </c>
      <c r="H80" s="748">
        <f t="shared" si="8"/>
        <v>-3000</v>
      </c>
      <c r="I80" s="517">
        <f t="shared" si="7"/>
        <v>-98.04</v>
      </c>
    </row>
    <row r="81" spans="1:9" s="364" customFormat="1" ht="30" customHeight="1">
      <c r="A81" s="741">
        <v>1837</v>
      </c>
      <c r="B81" s="755">
        <f t="shared" si="9"/>
        <v>0</v>
      </c>
      <c r="C81" s="743" t="s">
        <v>901</v>
      </c>
      <c r="D81" s="747">
        <v>40</v>
      </c>
      <c r="E81" s="745">
        <f t="shared" si="11"/>
        <v>0</v>
      </c>
      <c r="F81" s="747">
        <v>3040</v>
      </c>
      <c r="G81" s="745">
        <f t="shared" si="10"/>
        <v>0</v>
      </c>
      <c r="H81" s="748">
        <f t="shared" si="8"/>
        <v>-3000</v>
      </c>
      <c r="I81" s="517">
        <f t="shared" si="7"/>
        <v>-98.68</v>
      </c>
    </row>
    <row r="82" spans="1:9" s="364" customFormat="1" ht="30" customHeight="1">
      <c r="A82" s="757">
        <v>0</v>
      </c>
      <c r="B82" s="755">
        <f t="shared" si="9"/>
        <v>0</v>
      </c>
      <c r="C82" s="743" t="s">
        <v>408</v>
      </c>
      <c r="D82" s="747">
        <v>20</v>
      </c>
      <c r="E82" s="745">
        <f t="shared" si="11"/>
        <v>0</v>
      </c>
      <c r="F82" s="747">
        <v>20</v>
      </c>
      <c r="G82" s="745">
        <f t="shared" si="10"/>
        <v>0</v>
      </c>
      <c r="H82" s="744">
        <f t="shared" si="8"/>
        <v>0</v>
      </c>
      <c r="I82" s="515">
        <f t="shared" si="7"/>
        <v>0</v>
      </c>
    </row>
    <row r="83" spans="1:9" s="45" customFormat="1" ht="30" customHeight="1">
      <c r="A83" s="508">
        <v>112901</v>
      </c>
      <c r="B83" s="736">
        <f t="shared" si="9"/>
        <v>0.03</v>
      </c>
      <c r="C83" s="737" t="s">
        <v>465</v>
      </c>
      <c r="D83" s="765">
        <f>SUM(D84:D85)</f>
        <v>84644</v>
      </c>
      <c r="E83" s="740">
        <f t="shared" si="11"/>
        <v>0.02</v>
      </c>
      <c r="F83" s="765">
        <f>SUM(F84:F85)</f>
        <v>71708</v>
      </c>
      <c r="G83" s="740">
        <f t="shared" si="10"/>
        <v>0.02</v>
      </c>
      <c r="H83" s="521">
        <f t="shared" si="8"/>
        <v>12936</v>
      </c>
      <c r="I83" s="522">
        <f t="shared" si="7"/>
        <v>18.04</v>
      </c>
    </row>
    <row r="84" spans="1:9" s="364" customFormat="1" ht="30" customHeight="1">
      <c r="A84" s="741">
        <v>112404</v>
      </c>
      <c r="B84" s="742">
        <f t="shared" si="9"/>
        <v>0.03</v>
      </c>
      <c r="C84" s="743" t="s">
        <v>901</v>
      </c>
      <c r="D84" s="747">
        <f>D67+D71+D73+D76-D81</f>
        <v>84244</v>
      </c>
      <c r="E84" s="745">
        <f t="shared" si="11"/>
        <v>0.02</v>
      </c>
      <c r="F84" s="747">
        <f>F67+F71+F73+F76-F81</f>
        <v>71179</v>
      </c>
      <c r="G84" s="745">
        <f t="shared" si="10"/>
        <v>0.02</v>
      </c>
      <c r="H84" s="748">
        <f t="shared" si="8"/>
        <v>13065</v>
      </c>
      <c r="I84" s="517">
        <f t="shared" si="7"/>
        <v>18.36</v>
      </c>
    </row>
    <row r="85" spans="1:9" s="364" customFormat="1" ht="30" customHeight="1">
      <c r="A85" s="741">
        <v>497</v>
      </c>
      <c r="B85" s="755">
        <f t="shared" si="9"/>
        <v>0</v>
      </c>
      <c r="C85" s="743" t="s">
        <v>408</v>
      </c>
      <c r="D85" s="747">
        <f>D68+D74+D77-D82</f>
        <v>400</v>
      </c>
      <c r="E85" s="745">
        <f t="shared" si="11"/>
        <v>0</v>
      </c>
      <c r="F85" s="747">
        <f>F68+F74+F77-F82</f>
        <v>529</v>
      </c>
      <c r="G85" s="745">
        <f t="shared" si="10"/>
        <v>0</v>
      </c>
      <c r="H85" s="748">
        <f t="shared" si="8"/>
        <v>-129</v>
      </c>
      <c r="I85" s="517">
        <f t="shared" si="7"/>
        <v>-24.39</v>
      </c>
    </row>
    <row r="86" spans="1:9" s="45" customFormat="1" ht="30" customHeight="1">
      <c r="A86" s="768">
        <f>A61+A83</f>
        <v>0</v>
      </c>
      <c r="B86" s="755">
        <f t="shared" si="9"/>
        <v>0</v>
      </c>
      <c r="C86" s="737" t="s">
        <v>219</v>
      </c>
      <c r="D86" s="769">
        <f>+D61+D83</f>
        <v>0</v>
      </c>
      <c r="E86" s="740">
        <f t="shared" si="11"/>
        <v>0</v>
      </c>
      <c r="F86" s="769">
        <f>+F61+F83</f>
        <v>0</v>
      </c>
      <c r="G86" s="740">
        <f t="shared" si="10"/>
        <v>0</v>
      </c>
      <c r="H86" s="769">
        <f t="shared" si="8"/>
        <v>0</v>
      </c>
      <c r="I86" s="758">
        <v>0</v>
      </c>
    </row>
    <row r="87" spans="1:9" s="45" customFormat="1" ht="30" customHeight="1">
      <c r="A87" s="768"/>
      <c r="B87" s="769"/>
      <c r="C87" s="737"/>
      <c r="D87" s="769"/>
      <c r="E87" s="755"/>
      <c r="F87" s="769"/>
      <c r="G87" s="755"/>
      <c r="H87" s="769"/>
      <c r="I87" s="758"/>
    </row>
    <row r="88" spans="1:9" s="45" customFormat="1" ht="30" customHeight="1">
      <c r="A88" s="768"/>
      <c r="B88" s="769"/>
      <c r="C88" s="737"/>
      <c r="D88" s="769"/>
      <c r="E88" s="755"/>
      <c r="F88" s="769"/>
      <c r="G88" s="755"/>
      <c r="H88" s="769"/>
      <c r="I88" s="758"/>
    </row>
    <row r="89" spans="1:9" s="45" customFormat="1" ht="30" customHeight="1">
      <c r="A89" s="768"/>
      <c r="B89" s="769"/>
      <c r="C89" s="737"/>
      <c r="D89" s="769"/>
      <c r="E89" s="755"/>
      <c r="F89" s="769"/>
      <c r="G89" s="755"/>
      <c r="H89" s="769"/>
      <c r="I89" s="758"/>
    </row>
    <row r="90" spans="1:9" s="45" customFormat="1" ht="30" customHeight="1">
      <c r="A90" s="768"/>
      <c r="B90" s="769"/>
      <c r="C90" s="737"/>
      <c r="D90" s="769"/>
      <c r="E90" s="755"/>
      <c r="F90" s="769"/>
      <c r="G90" s="755"/>
      <c r="H90" s="769"/>
      <c r="I90" s="758"/>
    </row>
    <row r="91" spans="1:9" s="45" customFormat="1" ht="30" customHeight="1">
      <c r="A91" s="768"/>
      <c r="B91" s="769"/>
      <c r="C91" s="737"/>
      <c r="D91" s="769"/>
      <c r="E91" s="755"/>
      <c r="F91" s="769"/>
      <c r="G91" s="755"/>
      <c r="H91" s="769"/>
      <c r="I91" s="758"/>
    </row>
    <row r="92" spans="1:9" s="45" customFormat="1" ht="30" customHeight="1">
      <c r="A92" s="768"/>
      <c r="B92" s="769"/>
      <c r="C92" s="737"/>
      <c r="D92" s="769"/>
      <c r="E92" s="755"/>
      <c r="F92" s="769"/>
      <c r="G92" s="755"/>
      <c r="H92" s="769"/>
      <c r="I92" s="758"/>
    </row>
    <row r="93" spans="1:9" s="45" customFormat="1" ht="30" customHeight="1">
      <c r="A93" s="768"/>
      <c r="B93" s="769"/>
      <c r="C93" s="737"/>
      <c r="D93" s="769"/>
      <c r="E93" s="755"/>
      <c r="F93" s="769"/>
      <c r="G93" s="755"/>
      <c r="H93" s="769"/>
      <c r="I93" s="758"/>
    </row>
    <row r="94" spans="1:9" s="45" customFormat="1" ht="13.9" customHeight="1">
      <c r="A94" s="768"/>
      <c r="B94" s="769"/>
      <c r="C94" s="737"/>
      <c r="D94" s="769"/>
      <c r="E94" s="755"/>
      <c r="F94" s="769"/>
      <c r="G94" s="755"/>
      <c r="H94" s="769"/>
      <c r="I94" s="758"/>
    </row>
    <row r="95" spans="1:9" s="45" customFormat="1" ht="16.899999999999999" customHeight="1">
      <c r="A95" s="768"/>
      <c r="B95" s="769"/>
      <c r="C95" s="737"/>
      <c r="D95" s="769"/>
      <c r="E95" s="755"/>
      <c r="F95" s="769"/>
      <c r="G95" s="755"/>
      <c r="H95" s="769"/>
      <c r="I95" s="758"/>
    </row>
    <row r="96" spans="1:9" s="45" customFormat="1" ht="15.6" customHeight="1">
      <c r="A96" s="768"/>
      <c r="B96" s="769"/>
      <c r="C96" s="737"/>
      <c r="D96" s="769"/>
      <c r="E96" s="755"/>
      <c r="F96" s="769"/>
      <c r="G96" s="755"/>
      <c r="H96" s="769"/>
      <c r="I96" s="758"/>
    </row>
    <row r="97" spans="1:9" s="45" customFormat="1" ht="10.9" customHeight="1">
      <c r="A97" s="768"/>
      <c r="B97" s="769"/>
      <c r="C97" s="737"/>
      <c r="D97" s="769"/>
      <c r="E97" s="755"/>
      <c r="F97" s="769"/>
      <c r="G97" s="755"/>
      <c r="H97" s="769"/>
      <c r="I97" s="758"/>
    </row>
    <row r="98" spans="1:9" s="45" customFormat="1" ht="8.4499999999999993" customHeight="1">
      <c r="A98" s="768"/>
      <c r="B98" s="769"/>
      <c r="C98" s="737"/>
      <c r="D98" s="769"/>
      <c r="E98" s="755"/>
      <c r="F98" s="769"/>
      <c r="G98" s="755"/>
      <c r="H98" s="769"/>
      <c r="I98" s="758"/>
    </row>
    <row r="99" spans="1:9" s="14" customFormat="1" ht="22.9" customHeight="1" thickBot="1">
      <c r="A99" s="509"/>
      <c r="B99" s="770"/>
      <c r="C99" s="771"/>
      <c r="D99" s="772"/>
      <c r="E99" s="770"/>
      <c r="F99" s="772"/>
      <c r="G99" s="773"/>
      <c r="H99" s="526"/>
      <c r="I99" s="735"/>
    </row>
    <row r="100" spans="1:9" ht="33.6" customHeight="1">
      <c r="A100" s="818" t="s">
        <v>905</v>
      </c>
      <c r="B100" s="818"/>
      <c r="C100" s="818"/>
      <c r="D100" s="818"/>
      <c r="E100" s="818"/>
      <c r="F100" s="818"/>
      <c r="G100" s="818"/>
      <c r="H100" s="818"/>
      <c r="I100" s="818"/>
    </row>
    <row r="101" spans="1:9" s="14" customFormat="1">
      <c r="A101" s="774"/>
      <c r="B101" s="775"/>
      <c r="C101" s="775"/>
      <c r="D101" s="776"/>
      <c r="E101" s="777"/>
      <c r="F101" s="775"/>
      <c r="G101" s="775"/>
      <c r="H101" s="775"/>
      <c r="I101" s="775"/>
    </row>
    <row r="102" spans="1:9" s="14" customFormat="1">
      <c r="C102" s="778"/>
      <c r="D102" s="779"/>
      <c r="E102" s="780"/>
    </row>
    <row r="103" spans="1:9" s="14" customFormat="1">
      <c r="C103" s="778"/>
      <c r="D103" s="779"/>
      <c r="E103" s="780"/>
    </row>
    <row r="104" spans="1:9" s="14" customFormat="1">
      <c r="C104" s="778"/>
      <c r="D104" s="779"/>
      <c r="E104" s="780"/>
    </row>
    <row r="105" spans="1:9" s="14" customFormat="1">
      <c r="C105" s="778"/>
      <c r="D105" s="779"/>
      <c r="E105" s="780"/>
    </row>
    <row r="106" spans="1:9" s="14" customFormat="1">
      <c r="C106" s="778"/>
      <c r="D106" s="779"/>
      <c r="E106" s="780"/>
    </row>
    <row r="107" spans="1:9" s="14" customFormat="1">
      <c r="C107" s="778"/>
      <c r="D107" s="779"/>
      <c r="E107" s="780"/>
    </row>
    <row r="108" spans="1:9" s="14" customFormat="1">
      <c r="C108" s="778"/>
      <c r="D108" s="779"/>
      <c r="E108" s="780"/>
    </row>
    <row r="109" spans="1:9" s="14" customFormat="1">
      <c r="C109" s="778"/>
      <c r="D109" s="779"/>
      <c r="E109" s="780"/>
    </row>
  </sheetData>
  <mergeCells count="10">
    <mergeCell ref="A100:I100"/>
    <mergeCell ref="A1:I1"/>
    <mergeCell ref="A2:I2"/>
    <mergeCell ref="A3:I3"/>
    <mergeCell ref="A4:I4"/>
    <mergeCell ref="A5:B5"/>
    <mergeCell ref="C5:C6"/>
    <mergeCell ref="D5:E5"/>
    <mergeCell ref="F5:G5"/>
    <mergeCell ref="H5:I5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orientation="portrait" useFirstPageNumber="1" r:id="rId1"/>
  <headerFooter alignWithMargins="0">
    <oddFooter>&amp;C&amp;"細明體,標準"附&amp;"Times New Roman,標準"1-&amp;P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>
  <dimension ref="A1:H26"/>
  <sheetViews>
    <sheetView topLeftCell="A20" workbookViewId="0">
      <selection activeCell="B20" sqref="B20"/>
    </sheetView>
  </sheetViews>
  <sheetFormatPr defaultColWidth="9" defaultRowHeight="15.75"/>
  <cols>
    <col min="1" max="1" width="42.75" style="6" bestFit="1" customWidth="1"/>
    <col min="2" max="2" width="14.5" style="6" customWidth="1"/>
    <col min="3" max="3" width="15.5" style="6" bestFit="1" customWidth="1"/>
    <col min="4" max="4" width="11.625" style="6" bestFit="1" customWidth="1"/>
    <col min="5" max="5" width="5.625" style="6" customWidth="1"/>
    <col min="6" max="6" width="39" style="6" customWidth="1"/>
    <col min="7" max="7" width="9" style="6"/>
    <col min="8" max="8" width="26.375" style="6" customWidth="1"/>
    <col min="9" max="9" width="19.875" style="6" customWidth="1"/>
    <col min="10" max="16384" width="9" style="6"/>
  </cols>
  <sheetData>
    <row r="1" spans="1:8" s="2" customFormat="1" ht="21">
      <c r="A1" s="827" t="s">
        <v>399</v>
      </c>
      <c r="B1" s="828"/>
      <c r="C1" s="828"/>
      <c r="D1" s="828"/>
      <c r="E1" s="828"/>
      <c r="F1" s="1"/>
      <c r="G1" s="1"/>
      <c r="H1" s="1"/>
    </row>
    <row r="2" spans="1:8" s="2" customFormat="1" ht="21">
      <c r="A2" s="827" t="s">
        <v>223</v>
      </c>
      <c r="B2" s="828"/>
      <c r="C2" s="828"/>
      <c r="D2" s="828"/>
      <c r="E2" s="828"/>
      <c r="F2" s="1"/>
      <c r="G2" s="1"/>
      <c r="H2" s="1"/>
    </row>
    <row r="3" spans="1:8" s="2" customFormat="1" ht="24.75" customHeight="1">
      <c r="A3" s="829" t="s">
        <v>915</v>
      </c>
      <c r="B3" s="830"/>
      <c r="C3" s="830"/>
      <c r="D3" s="830"/>
      <c r="E3" s="830"/>
      <c r="F3" s="3"/>
      <c r="G3" s="3"/>
      <c r="H3" s="3"/>
    </row>
    <row r="4" spans="1:8" s="2" customFormat="1" ht="24.95" customHeight="1" thickBot="1">
      <c r="A4" s="838" t="s">
        <v>676</v>
      </c>
      <c r="B4" s="839"/>
      <c r="C4" s="839"/>
      <c r="D4" s="839"/>
      <c r="E4" s="839"/>
      <c r="F4" s="4"/>
      <c r="G4" s="4"/>
      <c r="H4" s="4"/>
    </row>
    <row r="5" spans="1:8" ht="15.75" customHeight="1">
      <c r="A5" s="855" t="s">
        <v>149</v>
      </c>
      <c r="B5" s="858" t="s">
        <v>73</v>
      </c>
      <c r="C5" s="861" t="s">
        <v>71</v>
      </c>
      <c r="D5" s="862"/>
      <c r="E5" s="863"/>
      <c r="F5" s="4"/>
      <c r="G5" s="4"/>
      <c r="H5" s="4"/>
    </row>
    <row r="6" spans="1:8" ht="15.75" customHeight="1">
      <c r="A6" s="856"/>
      <c r="B6" s="859"/>
      <c r="C6" s="864"/>
      <c r="D6" s="865"/>
      <c r="E6" s="866"/>
      <c r="F6" s="4"/>
      <c r="G6" s="4"/>
      <c r="H6" s="4"/>
    </row>
    <row r="7" spans="1:8" ht="15.75" customHeight="1">
      <c r="A7" s="857"/>
      <c r="B7" s="860"/>
      <c r="C7" s="867"/>
      <c r="D7" s="868"/>
      <c r="E7" s="869"/>
    </row>
    <row r="8" spans="1:8" ht="8.25" customHeight="1">
      <c r="A8" s="652"/>
      <c r="B8" s="653"/>
      <c r="C8" s="118"/>
      <c r="D8" s="199"/>
      <c r="E8" s="121"/>
    </row>
    <row r="9" spans="1:8" s="14" customFormat="1" ht="30" customHeight="1">
      <c r="A9" s="200" t="s">
        <v>184</v>
      </c>
      <c r="B9" s="201"/>
      <c r="C9" s="202"/>
      <c r="D9" s="203"/>
      <c r="E9" s="204"/>
    </row>
    <row r="10" spans="1:8" s="42" customFormat="1" ht="30" customHeight="1">
      <c r="A10" s="205" t="s">
        <v>196</v>
      </c>
      <c r="B10" s="96" t="s">
        <v>144</v>
      </c>
      <c r="C10" s="206"/>
      <c r="D10" s="207"/>
      <c r="E10" s="204"/>
    </row>
    <row r="11" spans="1:8" s="42" customFormat="1" ht="32.25" customHeight="1">
      <c r="A11" s="205" t="s">
        <v>197</v>
      </c>
      <c r="B11" s="208">
        <f>D11+D12+D13+D14</f>
        <v>34397869</v>
      </c>
      <c r="C11" s="209" t="s">
        <v>238</v>
      </c>
      <c r="D11" s="651">
        <v>325083</v>
      </c>
      <c r="E11" s="656" t="s">
        <v>185</v>
      </c>
      <c r="F11" s="50"/>
    </row>
    <row r="12" spans="1:8" s="14" customFormat="1" ht="30" customHeight="1">
      <c r="A12" s="205"/>
      <c r="B12" s="208"/>
      <c r="C12" s="209" t="s">
        <v>916</v>
      </c>
      <c r="D12" s="651">
        <v>29409076</v>
      </c>
      <c r="E12" s="656" t="s">
        <v>185</v>
      </c>
    </row>
    <row r="13" spans="1:8" s="42" customFormat="1" ht="32.25" customHeight="1">
      <c r="A13" s="205" t="s">
        <v>186</v>
      </c>
      <c r="B13" s="44"/>
      <c r="C13" s="209" t="s">
        <v>917</v>
      </c>
      <c r="D13" s="211">
        <v>4652643</v>
      </c>
      <c r="E13" s="656" t="s">
        <v>185</v>
      </c>
      <c r="F13" s="51"/>
      <c r="H13" s="15"/>
    </row>
    <row r="14" spans="1:8" s="14" customFormat="1" ht="33.75" customHeight="1">
      <c r="A14" s="205" t="s">
        <v>186</v>
      </c>
      <c r="B14" s="44"/>
      <c r="C14" s="209" t="s">
        <v>918</v>
      </c>
      <c r="D14" s="211">
        <v>11067</v>
      </c>
      <c r="E14" s="656" t="s">
        <v>185</v>
      </c>
    </row>
    <row r="15" spans="1:8" s="14" customFormat="1" ht="30" customHeight="1">
      <c r="A15" s="200" t="s">
        <v>94</v>
      </c>
      <c r="B15" s="39">
        <f>B11</f>
        <v>34397869</v>
      </c>
      <c r="C15" s="212"/>
      <c r="D15" s="211"/>
      <c r="E15" s="657"/>
    </row>
    <row r="16" spans="1:8" s="14" customFormat="1" ht="30" customHeight="1">
      <c r="A16" s="200" t="s">
        <v>187</v>
      </c>
      <c r="B16" s="39"/>
      <c r="C16" s="214"/>
      <c r="D16" s="215"/>
      <c r="E16" s="216"/>
    </row>
    <row r="17" spans="1:5" s="14" customFormat="1" ht="30" customHeight="1">
      <c r="A17" s="205" t="s">
        <v>771</v>
      </c>
      <c r="B17" s="44">
        <v>528</v>
      </c>
      <c r="C17" s="851" t="s">
        <v>775</v>
      </c>
      <c r="D17" s="852"/>
      <c r="E17" s="853"/>
    </row>
    <row r="18" spans="1:5" s="14" customFormat="1" ht="30" customHeight="1">
      <c r="A18" s="205" t="s">
        <v>198</v>
      </c>
      <c r="B18" s="44">
        <v>-28616755</v>
      </c>
      <c r="C18" s="851" t="s">
        <v>188</v>
      </c>
      <c r="D18" s="852"/>
      <c r="E18" s="853"/>
    </row>
    <row r="19" spans="1:5" s="14" customFormat="1" ht="48" customHeight="1">
      <c r="A19" s="205" t="s">
        <v>189</v>
      </c>
      <c r="B19" s="44">
        <v>-10325851</v>
      </c>
      <c r="C19" s="851" t="s">
        <v>1007</v>
      </c>
      <c r="D19" s="852"/>
      <c r="E19" s="853"/>
    </row>
    <row r="20" spans="1:5" s="14" customFormat="1" ht="30" customHeight="1">
      <c r="A20" s="200" t="s">
        <v>95</v>
      </c>
      <c r="B20" s="39">
        <f>SUM(B17:B19)</f>
        <v>-38942078</v>
      </c>
      <c r="C20" s="212"/>
      <c r="D20" s="211"/>
      <c r="E20" s="216"/>
    </row>
    <row r="21" spans="1:5" s="14" customFormat="1" ht="33.75" customHeight="1">
      <c r="A21" s="200" t="s">
        <v>190</v>
      </c>
      <c r="B21" s="217"/>
      <c r="C21" s="218"/>
      <c r="D21" s="219"/>
      <c r="E21" s="216"/>
    </row>
    <row r="22" spans="1:5" s="808" customFormat="1" ht="44.25" customHeight="1">
      <c r="A22" s="205" t="s">
        <v>559</v>
      </c>
      <c r="B22" s="44">
        <v>-700</v>
      </c>
      <c r="C22" s="851" t="s">
        <v>919</v>
      </c>
      <c r="D22" s="852"/>
      <c r="E22" s="853"/>
    </row>
    <row r="23" spans="1:5" s="14" customFormat="1" ht="30" customHeight="1">
      <c r="A23" s="200" t="s">
        <v>96</v>
      </c>
      <c r="B23" s="39">
        <f>SUM(B22:B22)</f>
        <v>-700</v>
      </c>
      <c r="C23" s="220"/>
      <c r="D23" s="221"/>
      <c r="E23" s="222"/>
    </row>
    <row r="24" spans="1:5" s="14" customFormat="1" ht="31.5" customHeight="1">
      <c r="A24" s="200" t="s">
        <v>191</v>
      </c>
      <c r="B24" s="109">
        <f>B15+B20+B23</f>
        <v>-4544909</v>
      </c>
      <c r="C24" s="223"/>
      <c r="D24" s="224"/>
      <c r="E24" s="225"/>
    </row>
    <row r="25" spans="1:5" s="14" customFormat="1" ht="28.5" customHeight="1">
      <c r="A25" s="200" t="s">
        <v>192</v>
      </c>
      <c r="B25" s="109">
        <v>69566591</v>
      </c>
      <c r="C25" s="223"/>
      <c r="D25" s="224"/>
      <c r="E25" s="225"/>
    </row>
    <row r="26" spans="1:5" s="14" customFormat="1" ht="81.599999999999994" customHeight="1" thickBot="1">
      <c r="A26" s="226" t="s">
        <v>193</v>
      </c>
      <c r="B26" s="227">
        <f>B24+B25</f>
        <v>65021682</v>
      </c>
      <c r="C26" s="228"/>
      <c r="D26" s="229"/>
      <c r="E26" s="230"/>
    </row>
  </sheetData>
  <mergeCells count="11">
    <mergeCell ref="C17:E17"/>
    <mergeCell ref="C18:E18"/>
    <mergeCell ref="C19:E19"/>
    <mergeCell ref="C22:E22"/>
    <mergeCell ref="A1:E1"/>
    <mergeCell ref="A2:E2"/>
    <mergeCell ref="A3:E3"/>
    <mergeCell ref="A4:E4"/>
    <mergeCell ref="A5:A7"/>
    <mergeCell ref="B5:B7"/>
    <mergeCell ref="C5:E7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5" orientation="portrait" useFirstPageNumber="1" r:id="rId1"/>
  <headerFooter alignWithMargins="0">
    <oddFooter>&amp;C&amp;"細明體,標準"附&amp;"Times New Roman,標準"1-&amp;P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>
  <dimension ref="A1:E49"/>
  <sheetViews>
    <sheetView topLeftCell="A42" workbookViewId="0">
      <selection activeCell="A49" sqref="A49:E49"/>
    </sheetView>
  </sheetViews>
  <sheetFormatPr defaultColWidth="9" defaultRowHeight="15.75"/>
  <cols>
    <col min="1" max="1" width="14.625" style="6" customWidth="1"/>
    <col min="2" max="2" width="33.25" style="6" customWidth="1"/>
    <col min="3" max="3" width="14.5" style="6" customWidth="1"/>
    <col min="4" max="4" width="14.5" style="27" customWidth="1"/>
    <col min="5" max="5" width="13.125" style="6" customWidth="1"/>
    <col min="6" max="16384" width="9" style="6"/>
  </cols>
  <sheetData>
    <row r="1" spans="1:5" ht="21">
      <c r="A1" s="827" t="s">
        <v>956</v>
      </c>
      <c r="B1" s="827"/>
      <c r="C1" s="827"/>
      <c r="D1" s="827"/>
      <c r="E1" s="827"/>
    </row>
    <row r="2" spans="1:5" ht="21">
      <c r="A2" s="827" t="s">
        <v>957</v>
      </c>
      <c r="B2" s="827"/>
      <c r="C2" s="827"/>
      <c r="D2" s="827"/>
      <c r="E2" s="827"/>
    </row>
    <row r="3" spans="1:5" ht="24.75" customHeight="1">
      <c r="A3" s="829" t="s">
        <v>958</v>
      </c>
      <c r="B3" s="830"/>
      <c r="C3" s="830"/>
      <c r="D3" s="830"/>
      <c r="E3" s="830"/>
    </row>
    <row r="4" spans="1:5" ht="24.75" customHeight="1" thickBot="1">
      <c r="A4" s="838" t="s">
        <v>959</v>
      </c>
      <c r="B4" s="839"/>
      <c r="C4" s="839"/>
      <c r="D4" s="839"/>
      <c r="E4" s="839"/>
    </row>
    <row r="5" spans="1:5" ht="15.75" customHeight="1">
      <c r="A5" s="919" t="s">
        <v>960</v>
      </c>
      <c r="B5" s="922" t="s">
        <v>961</v>
      </c>
      <c r="C5" s="928" t="s">
        <v>962</v>
      </c>
      <c r="D5" s="928" t="s">
        <v>963</v>
      </c>
      <c r="E5" s="925" t="s">
        <v>964</v>
      </c>
    </row>
    <row r="6" spans="1:5" ht="15.75" customHeight="1">
      <c r="A6" s="920"/>
      <c r="B6" s="923"/>
      <c r="C6" s="929"/>
      <c r="D6" s="929"/>
      <c r="E6" s="926"/>
    </row>
    <row r="7" spans="1:5" ht="15.75" customHeight="1">
      <c r="A7" s="921"/>
      <c r="B7" s="924"/>
      <c r="C7" s="930"/>
      <c r="D7" s="930"/>
      <c r="E7" s="927"/>
    </row>
    <row r="8" spans="1:5" ht="8.25" customHeight="1">
      <c r="A8" s="34"/>
      <c r="B8" s="177"/>
      <c r="C8" s="654"/>
      <c r="D8" s="655"/>
      <c r="E8" s="178"/>
    </row>
    <row r="9" spans="1:5" s="42" customFormat="1" ht="30" customHeight="1">
      <c r="A9" s="179">
        <v>704696059</v>
      </c>
      <c r="B9" s="180" t="s">
        <v>965</v>
      </c>
      <c r="C9" s="181">
        <v>765818174</v>
      </c>
      <c r="D9" s="181">
        <v>736398731</v>
      </c>
      <c r="E9" s="182">
        <v>29419443</v>
      </c>
    </row>
    <row r="10" spans="1:5" s="42" customFormat="1" ht="30" customHeight="1">
      <c r="A10" s="179">
        <v>576323295</v>
      </c>
      <c r="B10" s="183" t="s">
        <v>966</v>
      </c>
      <c r="C10" s="181">
        <v>562481541</v>
      </c>
      <c r="D10" s="181">
        <v>542334420</v>
      </c>
      <c r="E10" s="182">
        <v>20147121</v>
      </c>
    </row>
    <row r="11" spans="1:5" s="14" customFormat="1" ht="30" customHeight="1">
      <c r="A11" s="184">
        <v>120976102</v>
      </c>
      <c r="B11" s="185" t="s">
        <v>967</v>
      </c>
      <c r="C11" s="186">
        <v>65021682</v>
      </c>
      <c r="D11" s="186">
        <v>69566591</v>
      </c>
      <c r="E11" s="187">
        <v>-4544909</v>
      </c>
    </row>
    <row r="12" spans="1:5" s="14" customFormat="1" ht="30" customHeight="1">
      <c r="A12" s="184">
        <v>374734763</v>
      </c>
      <c r="B12" s="185" t="s">
        <v>968</v>
      </c>
      <c r="C12" s="186">
        <v>425531820</v>
      </c>
      <c r="D12" s="186">
        <v>396915065</v>
      </c>
      <c r="E12" s="187">
        <v>28616755</v>
      </c>
    </row>
    <row r="13" spans="1:5" s="14" customFormat="1" ht="33" customHeight="1">
      <c r="A13" s="184">
        <v>74557778</v>
      </c>
      <c r="B13" s="185" t="s">
        <v>933</v>
      </c>
      <c r="C13" s="186">
        <v>64842303</v>
      </c>
      <c r="D13" s="186">
        <v>69877500</v>
      </c>
      <c r="E13" s="187">
        <v>-5035197</v>
      </c>
    </row>
    <row r="14" spans="1:5" s="14" customFormat="1" ht="30" customHeight="1">
      <c r="A14" s="184">
        <v>6054652</v>
      </c>
      <c r="B14" s="185" t="s">
        <v>934</v>
      </c>
      <c r="C14" s="186">
        <v>7085736</v>
      </c>
      <c r="D14" s="186">
        <v>5975264</v>
      </c>
      <c r="E14" s="189">
        <v>1110472</v>
      </c>
    </row>
    <row r="15" spans="1:5" s="42" customFormat="1" ht="31.5" customHeight="1">
      <c r="A15" s="179">
        <v>105024335</v>
      </c>
      <c r="B15" s="188" t="s">
        <v>935</v>
      </c>
      <c r="C15" s="181">
        <v>175538102</v>
      </c>
      <c r="D15" s="181">
        <v>168525981</v>
      </c>
      <c r="E15" s="182">
        <v>7012121</v>
      </c>
    </row>
    <row r="16" spans="1:5" s="14" customFormat="1" ht="33" customHeight="1">
      <c r="A16" s="184">
        <v>97149347</v>
      </c>
      <c r="B16" s="185" t="s">
        <v>936</v>
      </c>
      <c r="C16" s="186">
        <v>166088102</v>
      </c>
      <c r="D16" s="186">
        <v>161439981</v>
      </c>
      <c r="E16" s="187">
        <v>4648121</v>
      </c>
    </row>
    <row r="17" spans="1:5" s="14" customFormat="1" ht="30" customHeight="1">
      <c r="A17" s="184">
        <v>7874988</v>
      </c>
      <c r="B17" s="185" t="s">
        <v>937</v>
      </c>
      <c r="C17" s="186">
        <v>9450000</v>
      </c>
      <c r="D17" s="186">
        <v>7086000</v>
      </c>
      <c r="E17" s="187">
        <v>2364000</v>
      </c>
    </row>
    <row r="18" spans="1:5" s="42" customFormat="1" ht="30" customHeight="1">
      <c r="A18" s="179">
        <v>23348429</v>
      </c>
      <c r="B18" s="183" t="s">
        <v>938</v>
      </c>
      <c r="C18" s="181">
        <v>27798531</v>
      </c>
      <c r="D18" s="181">
        <v>25538330</v>
      </c>
      <c r="E18" s="182">
        <v>2260201</v>
      </c>
    </row>
    <row r="19" spans="1:5" s="14" customFormat="1" ht="30" customHeight="1">
      <c r="A19" s="184">
        <v>28392</v>
      </c>
      <c r="B19" s="185" t="s">
        <v>939</v>
      </c>
      <c r="C19" s="186">
        <v>28392</v>
      </c>
      <c r="D19" s="186">
        <v>28392</v>
      </c>
      <c r="E19" s="189">
        <v>0</v>
      </c>
    </row>
    <row r="20" spans="1:5" s="14" customFormat="1" ht="30" customHeight="1">
      <c r="A20" s="184">
        <v>23320037</v>
      </c>
      <c r="B20" s="185" t="s">
        <v>940</v>
      </c>
      <c r="C20" s="186">
        <v>27770139</v>
      </c>
      <c r="D20" s="186">
        <v>25509938</v>
      </c>
      <c r="E20" s="187">
        <v>2260201</v>
      </c>
    </row>
    <row r="21" spans="1:5" s="14" customFormat="1" ht="30" customHeight="1">
      <c r="A21" s="184"/>
      <c r="B21" s="185"/>
      <c r="C21" s="186"/>
      <c r="D21" s="186"/>
      <c r="E21" s="187"/>
    </row>
    <row r="22" spans="1:5" s="14" customFormat="1" ht="33.75" customHeight="1">
      <c r="A22" s="184"/>
      <c r="B22" s="185"/>
      <c r="C22" s="186"/>
      <c r="D22" s="186"/>
      <c r="E22" s="187"/>
    </row>
    <row r="23" spans="1:5" s="14" customFormat="1" ht="34.5" customHeight="1">
      <c r="A23" s="184"/>
      <c r="B23" s="185"/>
      <c r="C23" s="186"/>
      <c r="D23" s="186"/>
      <c r="E23" s="187"/>
    </row>
    <row r="24" spans="1:5" s="14" customFormat="1" ht="29.25" customHeight="1">
      <c r="A24" s="184"/>
      <c r="B24" s="185"/>
      <c r="C24" s="186"/>
      <c r="D24" s="186"/>
      <c r="E24" s="187"/>
    </row>
    <row r="25" spans="1:5" s="14" customFormat="1" ht="45" customHeight="1">
      <c r="A25" s="184"/>
      <c r="B25" s="185"/>
      <c r="C25" s="186"/>
      <c r="D25" s="186"/>
      <c r="E25" s="187"/>
    </row>
    <row r="26" spans="1:5" s="14" customFormat="1" ht="35.25" customHeight="1">
      <c r="A26" s="184"/>
      <c r="B26" s="185"/>
      <c r="C26" s="186"/>
      <c r="D26" s="186"/>
      <c r="E26" s="187"/>
    </row>
    <row r="27" spans="1:5" s="14" customFormat="1" ht="33" customHeight="1">
      <c r="A27" s="184"/>
      <c r="B27" s="185"/>
      <c r="C27" s="186"/>
      <c r="D27" s="186"/>
      <c r="E27" s="187"/>
    </row>
    <row r="28" spans="1:5" s="42" customFormat="1" ht="30" customHeight="1" thickBot="1">
      <c r="A28" s="190">
        <v>704696059</v>
      </c>
      <c r="B28" s="191" t="s">
        <v>898</v>
      </c>
      <c r="C28" s="192">
        <v>765818174</v>
      </c>
      <c r="D28" s="192">
        <v>736398731</v>
      </c>
      <c r="E28" s="193">
        <v>29419443</v>
      </c>
    </row>
    <row r="29" spans="1:5" s="42" customFormat="1" ht="30" customHeight="1">
      <c r="A29" s="179">
        <v>704690850</v>
      </c>
      <c r="B29" s="180" t="s">
        <v>941</v>
      </c>
      <c r="C29" s="181">
        <v>765812965</v>
      </c>
      <c r="D29" s="181">
        <v>736393522</v>
      </c>
      <c r="E29" s="182">
        <v>29419443</v>
      </c>
    </row>
    <row r="30" spans="1:5" s="42" customFormat="1" ht="30" customHeight="1">
      <c r="A30" s="179">
        <v>7158788</v>
      </c>
      <c r="B30" s="183" t="s">
        <v>942</v>
      </c>
      <c r="C30" s="181">
        <v>7177287</v>
      </c>
      <c r="D30" s="181">
        <v>7166220</v>
      </c>
      <c r="E30" s="182">
        <v>11067</v>
      </c>
    </row>
    <row r="31" spans="1:5" s="14" customFormat="1" ht="30" customHeight="1">
      <c r="A31" s="184">
        <v>4339096</v>
      </c>
      <c r="B31" s="185" t="s">
        <v>943</v>
      </c>
      <c r="C31" s="186">
        <v>4361597</v>
      </c>
      <c r="D31" s="186">
        <v>4348530</v>
      </c>
      <c r="E31" s="187">
        <v>13067</v>
      </c>
    </row>
    <row r="32" spans="1:5" s="14" customFormat="1" ht="30" customHeight="1">
      <c r="A32" s="184">
        <v>64626</v>
      </c>
      <c r="B32" s="185" t="s">
        <v>944</v>
      </c>
      <c r="C32" s="186">
        <v>60625</v>
      </c>
      <c r="D32" s="186">
        <v>62625</v>
      </c>
      <c r="E32" s="187">
        <v>-2000</v>
      </c>
    </row>
    <row r="33" spans="1:5" s="14" customFormat="1" ht="34.5" customHeight="1">
      <c r="A33" s="184">
        <v>2755065</v>
      </c>
      <c r="B33" s="185" t="s">
        <v>945</v>
      </c>
      <c r="C33" s="194">
        <v>2755065</v>
      </c>
      <c r="D33" s="194">
        <v>2755065</v>
      </c>
      <c r="E33" s="189">
        <v>0</v>
      </c>
    </row>
    <row r="34" spans="1:5" s="42" customFormat="1" ht="30" customHeight="1">
      <c r="A34" s="179">
        <v>697532063</v>
      </c>
      <c r="B34" s="188" t="s">
        <v>946</v>
      </c>
      <c r="C34" s="181">
        <v>758635678</v>
      </c>
      <c r="D34" s="181">
        <v>729227302</v>
      </c>
      <c r="E34" s="182">
        <v>29408376</v>
      </c>
    </row>
    <row r="35" spans="1:5" s="14" customFormat="1" ht="30" customHeight="1">
      <c r="A35" s="184">
        <v>697500977</v>
      </c>
      <c r="B35" s="185" t="s">
        <v>947</v>
      </c>
      <c r="C35" s="186">
        <v>758606625</v>
      </c>
      <c r="D35" s="186">
        <v>729197549</v>
      </c>
      <c r="E35" s="187">
        <v>29409076</v>
      </c>
    </row>
    <row r="36" spans="1:5" s="14" customFormat="1" ht="30" customHeight="1">
      <c r="A36" s="184">
        <v>31085</v>
      </c>
      <c r="B36" s="185" t="s">
        <v>948</v>
      </c>
      <c r="C36" s="186">
        <v>29053</v>
      </c>
      <c r="D36" s="186">
        <v>29753</v>
      </c>
      <c r="E36" s="187">
        <v>-700</v>
      </c>
    </row>
    <row r="37" spans="1:5" s="42" customFormat="1" ht="30" customHeight="1">
      <c r="A37" s="179">
        <v>5209</v>
      </c>
      <c r="B37" s="180" t="s">
        <v>949</v>
      </c>
      <c r="C37" s="181">
        <v>5209</v>
      </c>
      <c r="D37" s="181">
        <v>5209</v>
      </c>
      <c r="E37" s="197">
        <v>0</v>
      </c>
    </row>
    <row r="38" spans="1:5" s="42" customFormat="1" ht="30" customHeight="1">
      <c r="A38" s="179">
        <v>625</v>
      </c>
      <c r="B38" s="183" t="s">
        <v>950</v>
      </c>
      <c r="C38" s="181">
        <v>625</v>
      </c>
      <c r="D38" s="181">
        <v>625</v>
      </c>
      <c r="E38" s="197">
        <v>0</v>
      </c>
    </row>
    <row r="39" spans="1:5" s="14" customFormat="1" ht="30" customHeight="1">
      <c r="A39" s="184">
        <v>625</v>
      </c>
      <c r="B39" s="185" t="s">
        <v>951</v>
      </c>
      <c r="C39" s="186">
        <v>625</v>
      </c>
      <c r="D39" s="186">
        <v>625</v>
      </c>
      <c r="E39" s="189">
        <v>0</v>
      </c>
    </row>
    <row r="40" spans="1:5" s="42" customFormat="1" ht="30" customHeight="1">
      <c r="A40" s="179">
        <v>4584</v>
      </c>
      <c r="B40" s="183" t="s">
        <v>952</v>
      </c>
      <c r="C40" s="181">
        <v>4584</v>
      </c>
      <c r="D40" s="181">
        <v>4584</v>
      </c>
      <c r="E40" s="197">
        <v>0</v>
      </c>
    </row>
    <row r="41" spans="1:5" s="14" customFormat="1" ht="30" customHeight="1">
      <c r="A41" s="184">
        <v>4584</v>
      </c>
      <c r="B41" s="185" t="s">
        <v>953</v>
      </c>
      <c r="C41" s="186">
        <v>4584</v>
      </c>
      <c r="D41" s="186">
        <v>4584</v>
      </c>
      <c r="E41" s="189">
        <v>0</v>
      </c>
    </row>
    <row r="42" spans="1:5" s="42" customFormat="1" ht="30" customHeight="1">
      <c r="A42" s="195">
        <v>0</v>
      </c>
      <c r="B42" s="183" t="s">
        <v>954</v>
      </c>
      <c r="C42" s="196">
        <v>0</v>
      </c>
      <c r="D42" s="196">
        <v>0</v>
      </c>
      <c r="E42" s="197">
        <v>0</v>
      </c>
    </row>
    <row r="43" spans="1:5" s="14" customFormat="1" ht="30" customHeight="1">
      <c r="A43" s="198">
        <v>0</v>
      </c>
      <c r="B43" s="185" t="s">
        <v>955</v>
      </c>
      <c r="C43" s="194">
        <v>0</v>
      </c>
      <c r="D43" s="194">
        <v>0</v>
      </c>
      <c r="E43" s="189">
        <v>0</v>
      </c>
    </row>
    <row r="44" spans="1:5" s="14" customFormat="1" ht="37.5" customHeight="1">
      <c r="A44" s="198"/>
      <c r="B44" s="185"/>
      <c r="C44" s="194"/>
      <c r="D44" s="194"/>
      <c r="E44" s="189"/>
    </row>
    <row r="45" spans="1:5" s="14" customFormat="1" ht="23.25" customHeight="1">
      <c r="A45" s="198"/>
      <c r="B45" s="185"/>
      <c r="C45" s="194"/>
      <c r="D45" s="194"/>
      <c r="E45" s="189"/>
    </row>
    <row r="46" spans="1:5" s="14" customFormat="1" ht="23.45" customHeight="1">
      <c r="A46" s="198"/>
      <c r="B46" s="185"/>
      <c r="C46" s="194"/>
      <c r="D46" s="194"/>
      <c r="E46" s="189"/>
    </row>
    <row r="47" spans="1:5" s="14" customFormat="1" ht="33" customHeight="1">
      <c r="A47" s="198"/>
      <c r="B47" s="185"/>
      <c r="C47" s="194"/>
      <c r="D47" s="194"/>
      <c r="E47" s="189"/>
    </row>
    <row r="48" spans="1:5" s="42" customFormat="1" ht="30" customHeight="1" thickBot="1">
      <c r="A48" s="190">
        <v>704696059</v>
      </c>
      <c r="B48" s="191" t="s">
        <v>898</v>
      </c>
      <c r="C48" s="192">
        <v>765818174</v>
      </c>
      <c r="D48" s="192">
        <v>736398731</v>
      </c>
      <c r="E48" s="193">
        <v>29419443</v>
      </c>
    </row>
    <row r="49" spans="1:5" s="326" customFormat="1" ht="34.5" customHeight="1">
      <c r="A49" s="918" t="s">
        <v>969</v>
      </c>
      <c r="B49" s="918"/>
      <c r="C49" s="918"/>
      <c r="D49" s="918"/>
      <c r="E49" s="918"/>
    </row>
  </sheetData>
  <mergeCells count="10">
    <mergeCell ref="A49:E49"/>
    <mergeCell ref="A1:E1"/>
    <mergeCell ref="A2:E2"/>
    <mergeCell ref="A3:E3"/>
    <mergeCell ref="A4:E4"/>
    <mergeCell ref="A5:A7"/>
    <mergeCell ref="B5:B7"/>
    <mergeCell ref="C5:C7"/>
    <mergeCell ref="D5:D7"/>
    <mergeCell ref="E5:E7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6" orientation="portrait" useFirstPageNumber="1" r:id="rId1"/>
  <headerFooter alignWithMargins="0">
    <oddFooter>&amp;C&amp;"細明體,標準"附&amp;"Times New Roman,標準"1-&amp;P</oddFooter>
  </headerFooter>
  <rowBreaks count="1" manualBreakCount="1">
    <brk id="28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>
  <dimension ref="A1:I60"/>
  <sheetViews>
    <sheetView zoomScaleSheetLayoutView="125" workbookViewId="0">
      <pane xSplit="7" ySplit="7" topLeftCell="H48" activePane="bottomRight" state="frozen"/>
      <selection activeCell="M6" sqref="L6:M6"/>
      <selection pane="topRight" activeCell="M6" sqref="L6:M6"/>
      <selection pane="bottomLeft" activeCell="M6" sqref="L6:M6"/>
      <selection pane="bottomRight" activeCell="A48" sqref="A48:XFD48"/>
    </sheetView>
  </sheetViews>
  <sheetFormatPr defaultColWidth="9" defaultRowHeight="15.75"/>
  <cols>
    <col min="1" max="1" width="10.5" style="2" customWidth="1"/>
    <col min="2" max="2" width="6.625" style="2" customWidth="1"/>
    <col min="3" max="3" width="21.75" style="2" customWidth="1"/>
    <col min="4" max="4" width="10.5" style="2" customWidth="1"/>
    <col min="5" max="5" width="6.625" style="473" customWidth="1"/>
    <col min="6" max="6" width="10.5" style="2" customWidth="1"/>
    <col min="7" max="7" width="6.625" style="2" customWidth="1"/>
    <col min="8" max="8" width="10.5" style="2" customWidth="1"/>
    <col min="9" max="9" width="6.625" style="2" customWidth="1"/>
    <col min="10" max="10" width="9" style="2"/>
    <col min="11" max="11" width="0" style="2" hidden="1" customWidth="1"/>
    <col min="12" max="16384" width="9" style="2"/>
  </cols>
  <sheetData>
    <row r="1" spans="1:9" ht="21" customHeight="1">
      <c r="A1" s="827" t="s">
        <v>399</v>
      </c>
      <c r="B1" s="828"/>
      <c r="C1" s="828"/>
      <c r="D1" s="828"/>
      <c r="E1" s="828"/>
      <c r="F1" s="828"/>
      <c r="G1" s="828"/>
      <c r="H1" s="828"/>
      <c r="I1" s="828"/>
    </row>
    <row r="2" spans="1:9" ht="21" customHeight="1">
      <c r="A2" s="827" t="s">
        <v>223</v>
      </c>
      <c r="B2" s="828"/>
      <c r="C2" s="828"/>
      <c r="D2" s="828"/>
      <c r="E2" s="828"/>
      <c r="F2" s="828"/>
      <c r="G2" s="828"/>
      <c r="H2" s="828"/>
      <c r="I2" s="828"/>
    </row>
    <row r="3" spans="1:9" ht="24.95" customHeight="1">
      <c r="A3" s="829" t="s">
        <v>906</v>
      </c>
      <c r="B3" s="830"/>
      <c r="C3" s="830"/>
      <c r="D3" s="830"/>
      <c r="E3" s="830"/>
      <c r="F3" s="830"/>
      <c r="G3" s="830"/>
      <c r="H3" s="830"/>
      <c r="I3" s="830"/>
    </row>
    <row r="4" spans="1:9" ht="24.95" customHeight="1" thickBot="1">
      <c r="A4" s="831" t="s">
        <v>907</v>
      </c>
      <c r="B4" s="832"/>
      <c r="C4" s="832"/>
      <c r="D4" s="832"/>
      <c r="E4" s="832"/>
      <c r="F4" s="832"/>
      <c r="G4" s="832"/>
      <c r="H4" s="832"/>
      <c r="I4" s="832"/>
    </row>
    <row r="5" spans="1:9" ht="21" customHeight="1">
      <c r="A5" s="834" t="s">
        <v>114</v>
      </c>
      <c r="B5" s="826"/>
      <c r="C5" s="825" t="s">
        <v>217</v>
      </c>
      <c r="D5" s="825" t="s">
        <v>68</v>
      </c>
      <c r="E5" s="826"/>
      <c r="F5" s="825" t="s">
        <v>115</v>
      </c>
      <c r="G5" s="826"/>
      <c r="H5" s="825" t="s">
        <v>220</v>
      </c>
      <c r="I5" s="833"/>
    </row>
    <row r="6" spans="1:9" ht="19.5" customHeight="1">
      <c r="A6" s="246" t="s">
        <v>436</v>
      </c>
      <c r="B6" s="247" t="s">
        <v>143</v>
      </c>
      <c r="C6" s="835"/>
      <c r="D6" s="247" t="s">
        <v>436</v>
      </c>
      <c r="E6" s="469" t="s">
        <v>143</v>
      </c>
      <c r="F6" s="247" t="s">
        <v>436</v>
      </c>
      <c r="G6" s="247" t="s">
        <v>143</v>
      </c>
      <c r="H6" s="247" t="s">
        <v>436</v>
      </c>
      <c r="I6" s="470" t="s">
        <v>143</v>
      </c>
    </row>
    <row r="7" spans="1:9" ht="8.25" customHeight="1">
      <c r="A7" s="260"/>
      <c r="B7" s="261"/>
      <c r="C7" s="262"/>
      <c r="D7" s="261"/>
      <c r="E7" s="471"/>
      <c r="F7" s="261"/>
      <c r="G7" s="261"/>
      <c r="H7" s="261"/>
      <c r="I7" s="472"/>
    </row>
    <row r="8" spans="1:9" s="42" customFormat="1" ht="30" customHeight="1">
      <c r="A8" s="506">
        <v>24971834</v>
      </c>
      <c r="B8" s="736">
        <v>100</v>
      </c>
      <c r="C8" s="737" t="s">
        <v>218</v>
      </c>
      <c r="D8" s="738">
        <f>D12+D9</f>
        <v>25613610</v>
      </c>
      <c r="E8" s="736">
        <v>100</v>
      </c>
      <c r="F8" s="738">
        <f>F12+F9</f>
        <v>24547141</v>
      </c>
      <c r="G8" s="736">
        <v>100</v>
      </c>
      <c r="H8" s="739">
        <f t="shared" ref="H8:H25" si="0">D8-F8</f>
        <v>1066469</v>
      </c>
      <c r="I8" s="522">
        <f t="shared" ref="I8:I13" si="1">ROUND(H8/F8*100,2)</f>
        <v>4.34</v>
      </c>
    </row>
    <row r="9" spans="1:9" s="42" customFormat="1" ht="32.25" customHeight="1">
      <c r="A9" s="506">
        <v>995723</v>
      </c>
      <c r="B9" s="736">
        <f>ROUND(A9/$A$8*100,2)</f>
        <v>3.99</v>
      </c>
      <c r="C9" s="737" t="s">
        <v>456</v>
      </c>
      <c r="D9" s="738">
        <f>SUM(D10:D11)</f>
        <v>1593927</v>
      </c>
      <c r="E9" s="781">
        <f>ROUND(D9/$D$8*100,2)</f>
        <v>6.22</v>
      </c>
      <c r="F9" s="738">
        <f>SUM(F10:F11)</f>
        <v>1095512</v>
      </c>
      <c r="G9" s="781">
        <f>ROUND(F9/$F$8*100,2)</f>
        <v>4.46</v>
      </c>
      <c r="H9" s="739">
        <f t="shared" si="0"/>
        <v>498415</v>
      </c>
      <c r="I9" s="522">
        <f t="shared" si="1"/>
        <v>45.5</v>
      </c>
    </row>
    <row r="10" spans="1:9" s="14" customFormat="1" ht="30" customHeight="1">
      <c r="A10" s="741">
        <v>569034</v>
      </c>
      <c r="B10" s="742">
        <f t="shared" ref="B10:B35" si="2">ROUND(A10/$A$8*100,2)</f>
        <v>2.2799999999999998</v>
      </c>
      <c r="C10" s="743" t="s">
        <v>421</v>
      </c>
      <c r="D10" s="747">
        <v>373102</v>
      </c>
      <c r="E10" s="782">
        <f>ROUND(D10/$D$8*100,2)</f>
        <v>1.46</v>
      </c>
      <c r="F10" s="747">
        <v>627415</v>
      </c>
      <c r="G10" s="782">
        <f t="shared" ref="G10:G35" si="3">ROUND(F10/$F$8*100,2)</f>
        <v>2.56</v>
      </c>
      <c r="H10" s="748">
        <f t="shared" si="0"/>
        <v>-254313</v>
      </c>
      <c r="I10" s="517">
        <f t="shared" si="1"/>
        <v>-40.53</v>
      </c>
    </row>
    <row r="11" spans="1:9" s="14" customFormat="1" ht="32.25" customHeight="1">
      <c r="A11" s="741">
        <v>426690</v>
      </c>
      <c r="B11" s="742">
        <f t="shared" si="2"/>
        <v>1.71</v>
      </c>
      <c r="C11" s="743" t="s">
        <v>902</v>
      </c>
      <c r="D11" s="747">
        <v>1220825</v>
      </c>
      <c r="E11" s="782">
        <f t="shared" ref="E11:E35" si="4">ROUND(D11/$D$8*100,2)</f>
        <v>4.7699999999999996</v>
      </c>
      <c r="F11" s="747">
        <v>468097</v>
      </c>
      <c r="G11" s="782">
        <f t="shared" si="3"/>
        <v>1.91</v>
      </c>
      <c r="H11" s="748">
        <f t="shared" si="0"/>
        <v>752728</v>
      </c>
      <c r="I11" s="517">
        <f t="shared" si="1"/>
        <v>160.81</v>
      </c>
    </row>
    <row r="12" spans="1:9" s="42" customFormat="1" ht="30" customHeight="1">
      <c r="A12" s="506">
        <v>23976111</v>
      </c>
      <c r="B12" s="736">
        <f t="shared" si="2"/>
        <v>96.01</v>
      </c>
      <c r="C12" s="737" t="s">
        <v>457</v>
      </c>
      <c r="D12" s="738">
        <f>D13+D14</f>
        <v>24019683</v>
      </c>
      <c r="E12" s="781">
        <f t="shared" si="4"/>
        <v>93.78</v>
      </c>
      <c r="F12" s="738">
        <f>F13+F14</f>
        <v>23451629</v>
      </c>
      <c r="G12" s="781">
        <f t="shared" si="3"/>
        <v>95.54</v>
      </c>
      <c r="H12" s="739">
        <f t="shared" si="0"/>
        <v>568054</v>
      </c>
      <c r="I12" s="522">
        <f t="shared" si="1"/>
        <v>2.42</v>
      </c>
    </row>
    <row r="13" spans="1:9" s="14" customFormat="1" ht="30" customHeight="1">
      <c r="A13" s="741">
        <v>23976111</v>
      </c>
      <c r="B13" s="742">
        <f t="shared" si="2"/>
        <v>96.01</v>
      </c>
      <c r="C13" s="743" t="s">
        <v>25</v>
      </c>
      <c r="D13" s="747">
        <v>24019683</v>
      </c>
      <c r="E13" s="782">
        <f t="shared" si="4"/>
        <v>93.78</v>
      </c>
      <c r="F13" s="747">
        <v>23451629</v>
      </c>
      <c r="G13" s="782">
        <f t="shared" si="3"/>
        <v>95.54</v>
      </c>
      <c r="H13" s="748">
        <f t="shared" si="0"/>
        <v>568054</v>
      </c>
      <c r="I13" s="517">
        <f t="shared" si="1"/>
        <v>2.42</v>
      </c>
    </row>
    <row r="14" spans="1:9" s="14" customFormat="1" ht="30" hidden="1" customHeight="1">
      <c r="A14" s="741">
        <v>0</v>
      </c>
      <c r="B14" s="742">
        <f t="shared" si="2"/>
        <v>0</v>
      </c>
      <c r="C14" s="756" t="s">
        <v>893</v>
      </c>
      <c r="D14" s="744">
        <v>0</v>
      </c>
      <c r="E14" s="782">
        <f t="shared" si="4"/>
        <v>0</v>
      </c>
      <c r="F14" s="744">
        <v>0</v>
      </c>
      <c r="G14" s="782">
        <f t="shared" si="3"/>
        <v>0</v>
      </c>
      <c r="H14" s="760">
        <f t="shared" si="0"/>
        <v>0</v>
      </c>
      <c r="I14" s="746">
        <v>0</v>
      </c>
    </row>
    <row r="15" spans="1:9" s="42" customFormat="1" ht="30" customHeight="1">
      <c r="A15" s="506">
        <v>24983091</v>
      </c>
      <c r="B15" s="736">
        <f t="shared" si="2"/>
        <v>100.05</v>
      </c>
      <c r="C15" s="737" t="s">
        <v>459</v>
      </c>
      <c r="D15" s="738">
        <f>D18+D16+D22</f>
        <v>25619134</v>
      </c>
      <c r="E15" s="781">
        <f t="shared" si="4"/>
        <v>100.02</v>
      </c>
      <c r="F15" s="738">
        <f>F18+F16+F22</f>
        <v>24552305</v>
      </c>
      <c r="G15" s="781">
        <f t="shared" si="3"/>
        <v>100.02</v>
      </c>
      <c r="H15" s="739">
        <f t="shared" si="0"/>
        <v>1066829</v>
      </c>
      <c r="I15" s="522">
        <f t="shared" ref="I15:I34" si="5">ROUND(H15/F15*100,2)</f>
        <v>4.3499999999999996</v>
      </c>
    </row>
    <row r="16" spans="1:9" s="42" customFormat="1" ht="30" customHeight="1">
      <c r="A16" s="506">
        <v>712</v>
      </c>
      <c r="B16" s="740">
        <f t="shared" si="2"/>
        <v>0</v>
      </c>
      <c r="C16" s="737" t="s">
        <v>460</v>
      </c>
      <c r="D16" s="738">
        <f>SUM(D17:D17)</f>
        <v>2384</v>
      </c>
      <c r="E16" s="781">
        <f t="shared" si="4"/>
        <v>0.01</v>
      </c>
      <c r="F16" s="738">
        <f>SUM(F17:F17)</f>
        <v>1033</v>
      </c>
      <c r="G16" s="740">
        <f t="shared" si="3"/>
        <v>0</v>
      </c>
      <c r="H16" s="739">
        <f t="shared" si="0"/>
        <v>1351</v>
      </c>
      <c r="I16" s="522">
        <f t="shared" si="5"/>
        <v>130.78</v>
      </c>
    </row>
    <row r="17" spans="1:9" s="14" customFormat="1" ht="30" customHeight="1">
      <c r="A17" s="741">
        <v>712</v>
      </c>
      <c r="B17" s="745">
        <f t="shared" si="2"/>
        <v>0</v>
      </c>
      <c r="C17" s="743" t="s">
        <v>897</v>
      </c>
      <c r="D17" s="513">
        <v>2384</v>
      </c>
      <c r="E17" s="782">
        <f t="shared" si="4"/>
        <v>0.01</v>
      </c>
      <c r="F17" s="513">
        <v>1033</v>
      </c>
      <c r="G17" s="745">
        <f t="shared" si="3"/>
        <v>0</v>
      </c>
      <c r="H17" s="748">
        <f t="shared" si="0"/>
        <v>1351</v>
      </c>
      <c r="I17" s="517">
        <f t="shared" si="5"/>
        <v>130.78</v>
      </c>
    </row>
    <row r="18" spans="1:9" s="42" customFormat="1" ht="30" customHeight="1">
      <c r="A18" s="506">
        <v>23141575</v>
      </c>
      <c r="B18" s="736">
        <f t="shared" si="2"/>
        <v>92.67</v>
      </c>
      <c r="C18" s="737" t="s">
        <v>364</v>
      </c>
      <c r="D18" s="738">
        <f>SUM(D19:D21)</f>
        <v>22574771</v>
      </c>
      <c r="E18" s="781">
        <f t="shared" si="4"/>
        <v>88.14</v>
      </c>
      <c r="F18" s="738">
        <f>SUM(F19:F21)</f>
        <v>22075467</v>
      </c>
      <c r="G18" s="781">
        <f t="shared" si="3"/>
        <v>89.93</v>
      </c>
      <c r="H18" s="739">
        <f t="shared" si="0"/>
        <v>499304</v>
      </c>
      <c r="I18" s="522">
        <f t="shared" si="5"/>
        <v>2.2599999999999998</v>
      </c>
    </row>
    <row r="19" spans="1:9" s="14" customFormat="1" ht="30" customHeight="1">
      <c r="A19" s="741">
        <v>14928617</v>
      </c>
      <c r="B19" s="742">
        <f t="shared" si="2"/>
        <v>59.78</v>
      </c>
      <c r="C19" s="743" t="s">
        <v>32</v>
      </c>
      <c r="D19" s="747">
        <v>17019396</v>
      </c>
      <c r="E19" s="782">
        <f t="shared" si="4"/>
        <v>66.45</v>
      </c>
      <c r="F19" s="747">
        <v>16523733</v>
      </c>
      <c r="G19" s="782">
        <f t="shared" si="3"/>
        <v>67.31</v>
      </c>
      <c r="H19" s="748">
        <f t="shared" si="0"/>
        <v>495663</v>
      </c>
      <c r="I19" s="517">
        <f t="shared" si="5"/>
        <v>3</v>
      </c>
    </row>
    <row r="20" spans="1:9" s="14" customFormat="1" ht="30" customHeight="1">
      <c r="A20" s="741">
        <v>8183508</v>
      </c>
      <c r="B20" s="742">
        <f t="shared" si="2"/>
        <v>32.770000000000003</v>
      </c>
      <c r="C20" s="743" t="s">
        <v>33</v>
      </c>
      <c r="D20" s="747">
        <v>5527262</v>
      </c>
      <c r="E20" s="782">
        <f t="shared" si="4"/>
        <v>21.58</v>
      </c>
      <c r="F20" s="747">
        <v>5525082</v>
      </c>
      <c r="G20" s="782">
        <f t="shared" si="3"/>
        <v>22.51</v>
      </c>
      <c r="H20" s="748">
        <f t="shared" si="0"/>
        <v>2180</v>
      </c>
      <c r="I20" s="517">
        <f t="shared" si="5"/>
        <v>0.04</v>
      </c>
    </row>
    <row r="21" spans="1:9" s="14" customFormat="1" ht="30" customHeight="1">
      <c r="A21" s="741">
        <v>29450</v>
      </c>
      <c r="B21" s="742">
        <f t="shared" si="2"/>
        <v>0.12</v>
      </c>
      <c r="C21" s="743" t="s">
        <v>903</v>
      </c>
      <c r="D21" s="747">
        <v>28113</v>
      </c>
      <c r="E21" s="782">
        <f t="shared" si="4"/>
        <v>0.11</v>
      </c>
      <c r="F21" s="747">
        <v>26652</v>
      </c>
      <c r="G21" s="782">
        <f t="shared" si="3"/>
        <v>0.11</v>
      </c>
      <c r="H21" s="748">
        <f t="shared" si="0"/>
        <v>1461</v>
      </c>
      <c r="I21" s="517">
        <f t="shared" si="5"/>
        <v>5.48</v>
      </c>
    </row>
    <row r="22" spans="1:9" s="42" customFormat="1" ht="30" customHeight="1">
      <c r="A22" s="506">
        <v>1840805</v>
      </c>
      <c r="B22" s="736">
        <f t="shared" si="2"/>
        <v>7.37</v>
      </c>
      <c r="C22" s="737" t="s">
        <v>461</v>
      </c>
      <c r="D22" s="738">
        <f>SUM(D23:D23)</f>
        <v>3041979</v>
      </c>
      <c r="E22" s="781">
        <f t="shared" si="4"/>
        <v>11.88</v>
      </c>
      <c r="F22" s="738">
        <f>SUM(F23:F23)</f>
        <v>2475805</v>
      </c>
      <c r="G22" s="781">
        <f t="shared" si="3"/>
        <v>10.09</v>
      </c>
      <c r="H22" s="739">
        <f t="shared" si="0"/>
        <v>566174</v>
      </c>
      <c r="I22" s="522">
        <f t="shared" si="5"/>
        <v>22.87</v>
      </c>
    </row>
    <row r="23" spans="1:9" s="14" customFormat="1" ht="30" customHeight="1">
      <c r="A23" s="741">
        <v>1840805</v>
      </c>
      <c r="B23" s="742">
        <f t="shared" si="2"/>
        <v>7.37</v>
      </c>
      <c r="C23" s="743" t="s">
        <v>35</v>
      </c>
      <c r="D23" s="747">
        <v>3041979</v>
      </c>
      <c r="E23" s="782">
        <f t="shared" si="4"/>
        <v>11.88</v>
      </c>
      <c r="F23" s="747">
        <v>2475805</v>
      </c>
      <c r="G23" s="782">
        <f t="shared" si="3"/>
        <v>10.09</v>
      </c>
      <c r="H23" s="748">
        <f t="shared" si="0"/>
        <v>566174</v>
      </c>
      <c r="I23" s="517">
        <f t="shared" si="5"/>
        <v>22.87</v>
      </c>
    </row>
    <row r="24" spans="1:9" s="42" customFormat="1" ht="30.75" customHeight="1">
      <c r="A24" s="506">
        <v>-11257</v>
      </c>
      <c r="B24" s="736">
        <f t="shared" si="2"/>
        <v>-0.05</v>
      </c>
      <c r="C24" s="737" t="s">
        <v>462</v>
      </c>
      <c r="D24" s="783">
        <f>+D8-D15</f>
        <v>-5524</v>
      </c>
      <c r="E24" s="781">
        <f t="shared" si="4"/>
        <v>-0.02</v>
      </c>
      <c r="F24" s="783">
        <f>+F8-F15</f>
        <v>-5164</v>
      </c>
      <c r="G24" s="781">
        <f t="shared" si="3"/>
        <v>-0.02</v>
      </c>
      <c r="H24" s="783">
        <f t="shared" si="0"/>
        <v>-360</v>
      </c>
      <c r="I24" s="522">
        <f t="shared" si="5"/>
        <v>6.97</v>
      </c>
    </row>
    <row r="25" spans="1:9" s="42" customFormat="1" ht="27" customHeight="1">
      <c r="A25" s="508">
        <v>11267</v>
      </c>
      <c r="B25" s="736">
        <f t="shared" si="2"/>
        <v>0.05</v>
      </c>
      <c r="C25" s="737" t="s">
        <v>904</v>
      </c>
      <c r="D25" s="525">
        <f>D26+D28</f>
        <v>5554</v>
      </c>
      <c r="E25" s="781">
        <f t="shared" si="4"/>
        <v>0.02</v>
      </c>
      <c r="F25" s="525">
        <f>F26+F28</f>
        <v>5194</v>
      </c>
      <c r="G25" s="781">
        <f t="shared" si="3"/>
        <v>0.02</v>
      </c>
      <c r="H25" s="784">
        <f t="shared" si="0"/>
        <v>360</v>
      </c>
      <c r="I25" s="522">
        <f t="shared" si="5"/>
        <v>6.93</v>
      </c>
    </row>
    <row r="26" spans="1:9" s="42" customFormat="1" ht="27" customHeight="1">
      <c r="A26" s="506">
        <v>153</v>
      </c>
      <c r="B26" s="740">
        <f t="shared" si="2"/>
        <v>0</v>
      </c>
      <c r="C26" s="737" t="s">
        <v>463</v>
      </c>
      <c r="D26" s="738">
        <f>D27</f>
        <v>43</v>
      </c>
      <c r="E26" s="740">
        <f t="shared" si="4"/>
        <v>0</v>
      </c>
      <c r="F26" s="738">
        <f>F27</f>
        <v>50</v>
      </c>
      <c r="G26" s="740">
        <f t="shared" si="3"/>
        <v>0</v>
      </c>
      <c r="H26" s="784">
        <f>H27</f>
        <v>-7</v>
      </c>
      <c r="I26" s="785">
        <f t="shared" si="5"/>
        <v>-14</v>
      </c>
    </row>
    <row r="27" spans="1:9" s="14" customFormat="1" ht="27.75" customHeight="1">
      <c r="A27" s="741">
        <v>153</v>
      </c>
      <c r="B27" s="745">
        <f t="shared" si="2"/>
        <v>0</v>
      </c>
      <c r="C27" s="743" t="s">
        <v>36</v>
      </c>
      <c r="D27" s="747">
        <v>43</v>
      </c>
      <c r="E27" s="745">
        <f t="shared" si="4"/>
        <v>0</v>
      </c>
      <c r="F27" s="747">
        <v>50</v>
      </c>
      <c r="G27" s="745">
        <f t="shared" si="3"/>
        <v>0</v>
      </c>
      <c r="H27" s="786">
        <f>D27-F27</f>
        <v>-7</v>
      </c>
      <c r="I27" s="517">
        <f t="shared" si="5"/>
        <v>-14</v>
      </c>
    </row>
    <row r="28" spans="1:9" s="42" customFormat="1" ht="25.5" customHeight="1">
      <c r="A28" s="506">
        <v>11114</v>
      </c>
      <c r="B28" s="736">
        <f t="shared" si="2"/>
        <v>0.04</v>
      </c>
      <c r="C28" s="737" t="s">
        <v>464</v>
      </c>
      <c r="D28" s="738">
        <f>SUM(D29:D30)</f>
        <v>5511</v>
      </c>
      <c r="E28" s="781">
        <f t="shared" si="4"/>
        <v>0.02</v>
      </c>
      <c r="F28" s="738">
        <f>SUM(F29:F30)</f>
        <v>5144</v>
      </c>
      <c r="G28" s="781">
        <f t="shared" si="3"/>
        <v>0.02</v>
      </c>
      <c r="H28" s="787">
        <f>+D28-F28</f>
        <v>367</v>
      </c>
      <c r="I28" s="522">
        <f t="shared" si="5"/>
        <v>7.13</v>
      </c>
    </row>
    <row r="29" spans="1:9" s="14" customFormat="1" ht="27" customHeight="1">
      <c r="A29" s="741">
        <v>7667</v>
      </c>
      <c r="B29" s="742">
        <f t="shared" si="2"/>
        <v>0.03</v>
      </c>
      <c r="C29" s="743" t="s">
        <v>37</v>
      </c>
      <c r="D29" s="747">
        <v>5421</v>
      </c>
      <c r="E29" s="782">
        <f t="shared" si="4"/>
        <v>0.02</v>
      </c>
      <c r="F29" s="747">
        <v>5040</v>
      </c>
      <c r="G29" s="782">
        <f t="shared" si="3"/>
        <v>0.02</v>
      </c>
      <c r="H29" s="760">
        <f>D29-F29</f>
        <v>381</v>
      </c>
      <c r="I29" s="515">
        <f t="shared" si="5"/>
        <v>7.56</v>
      </c>
    </row>
    <row r="30" spans="1:9" s="14" customFormat="1" ht="25.5" customHeight="1" thickBot="1">
      <c r="A30" s="749">
        <v>3447</v>
      </c>
      <c r="B30" s="750">
        <f t="shared" si="2"/>
        <v>0.01</v>
      </c>
      <c r="C30" s="751" t="s">
        <v>38</v>
      </c>
      <c r="D30" s="752">
        <v>90</v>
      </c>
      <c r="E30" s="611">
        <f t="shared" si="4"/>
        <v>0</v>
      </c>
      <c r="F30" s="752">
        <v>104</v>
      </c>
      <c r="G30" s="611">
        <f t="shared" si="3"/>
        <v>0</v>
      </c>
      <c r="H30" s="788">
        <f>D30-F30</f>
        <v>-14</v>
      </c>
      <c r="I30" s="554">
        <f t="shared" si="5"/>
        <v>-13.46</v>
      </c>
    </row>
    <row r="31" spans="1:9" s="42" customFormat="1" ht="30" customHeight="1">
      <c r="A31" s="508">
        <v>10</v>
      </c>
      <c r="B31" s="740">
        <f t="shared" si="2"/>
        <v>0</v>
      </c>
      <c r="C31" s="737" t="s">
        <v>337</v>
      </c>
      <c r="D31" s="525">
        <f t="shared" ref="D31:F32" si="6">D32</f>
        <v>30</v>
      </c>
      <c r="E31" s="740">
        <f t="shared" si="4"/>
        <v>0</v>
      </c>
      <c r="F31" s="525">
        <f t="shared" si="6"/>
        <v>30</v>
      </c>
      <c r="G31" s="740">
        <f t="shared" si="3"/>
        <v>0</v>
      </c>
      <c r="H31" s="755">
        <f>D31-F31</f>
        <v>0</v>
      </c>
      <c r="I31" s="512">
        <f t="shared" si="5"/>
        <v>0</v>
      </c>
    </row>
    <row r="32" spans="1:9" s="42" customFormat="1" ht="30" customHeight="1">
      <c r="A32" s="506">
        <v>10</v>
      </c>
      <c r="B32" s="740">
        <f t="shared" si="2"/>
        <v>0</v>
      </c>
      <c r="C32" s="737" t="s">
        <v>363</v>
      </c>
      <c r="D32" s="738">
        <f t="shared" si="6"/>
        <v>30</v>
      </c>
      <c r="E32" s="740">
        <f t="shared" si="4"/>
        <v>0</v>
      </c>
      <c r="F32" s="738">
        <f t="shared" si="6"/>
        <v>30</v>
      </c>
      <c r="G32" s="740">
        <f t="shared" si="3"/>
        <v>0</v>
      </c>
      <c r="H32" s="755">
        <f>+D32-F32</f>
        <v>0</v>
      </c>
      <c r="I32" s="512">
        <f t="shared" si="5"/>
        <v>0</v>
      </c>
    </row>
    <row r="33" spans="1:9" s="14" customFormat="1" ht="33" customHeight="1">
      <c r="A33" s="741">
        <v>10</v>
      </c>
      <c r="B33" s="745">
        <f t="shared" si="2"/>
        <v>0</v>
      </c>
      <c r="C33" s="743" t="s">
        <v>39</v>
      </c>
      <c r="D33" s="747">
        <v>30</v>
      </c>
      <c r="E33" s="745">
        <f t="shared" si="4"/>
        <v>0</v>
      </c>
      <c r="F33" s="747">
        <v>30</v>
      </c>
      <c r="G33" s="745">
        <f t="shared" si="3"/>
        <v>0</v>
      </c>
      <c r="H33" s="760">
        <f>D33-F33</f>
        <v>0</v>
      </c>
      <c r="I33" s="515">
        <f t="shared" si="5"/>
        <v>0</v>
      </c>
    </row>
    <row r="34" spans="1:9" s="42" customFormat="1" ht="33" customHeight="1">
      <c r="A34" s="508">
        <v>11257</v>
      </c>
      <c r="B34" s="736">
        <f t="shared" si="2"/>
        <v>0.05</v>
      </c>
      <c r="C34" s="737" t="s">
        <v>465</v>
      </c>
      <c r="D34" s="521">
        <f>+D25-D31</f>
        <v>5524</v>
      </c>
      <c r="E34" s="781">
        <f t="shared" si="4"/>
        <v>0.02</v>
      </c>
      <c r="F34" s="521">
        <f>+F25-F31</f>
        <v>5164</v>
      </c>
      <c r="G34" s="781">
        <f t="shared" si="3"/>
        <v>0.02</v>
      </c>
      <c r="H34" s="521">
        <f>D34-F34</f>
        <v>360</v>
      </c>
      <c r="I34" s="522">
        <f t="shared" si="5"/>
        <v>6.97</v>
      </c>
    </row>
    <row r="35" spans="1:9" s="42" customFormat="1" ht="30" customHeight="1">
      <c r="A35" s="768">
        <f>A24+A34</f>
        <v>0</v>
      </c>
      <c r="B35" s="740">
        <f t="shared" si="2"/>
        <v>0</v>
      </c>
      <c r="C35" s="737" t="s">
        <v>219</v>
      </c>
      <c r="D35" s="769">
        <f>+D24+D34</f>
        <v>0</v>
      </c>
      <c r="E35" s="740">
        <f t="shared" si="4"/>
        <v>0</v>
      </c>
      <c r="F35" s="769">
        <f>+F24+F34</f>
        <v>0</v>
      </c>
      <c r="G35" s="740">
        <f t="shared" si="3"/>
        <v>0</v>
      </c>
      <c r="H35" s="769">
        <f>D35-F35</f>
        <v>0</v>
      </c>
      <c r="I35" s="758">
        <v>0</v>
      </c>
    </row>
    <row r="36" spans="1:9" s="42" customFormat="1" ht="30" customHeight="1">
      <c r="A36" s="768"/>
      <c r="B36" s="755"/>
      <c r="C36" s="737"/>
      <c r="D36" s="769"/>
      <c r="E36" s="769"/>
      <c r="F36" s="769"/>
      <c r="G36" s="769"/>
      <c r="H36" s="769"/>
      <c r="I36" s="758"/>
    </row>
    <row r="37" spans="1:9" s="42" customFormat="1" ht="30" customHeight="1">
      <c r="A37" s="768"/>
      <c r="B37" s="755"/>
      <c r="C37" s="737"/>
      <c r="D37" s="769"/>
      <c r="E37" s="769"/>
      <c r="F37" s="769"/>
      <c r="G37" s="769"/>
      <c r="H37" s="769"/>
      <c r="I37" s="758"/>
    </row>
    <row r="38" spans="1:9" s="42" customFormat="1" ht="30" customHeight="1">
      <c r="A38" s="768"/>
      <c r="B38" s="755"/>
      <c r="C38" s="737"/>
      <c r="D38" s="769"/>
      <c r="E38" s="769"/>
      <c r="F38" s="769"/>
      <c r="G38" s="769"/>
      <c r="H38" s="769"/>
      <c r="I38" s="758"/>
    </row>
    <row r="39" spans="1:9" s="42" customFormat="1" ht="30" customHeight="1">
      <c r="A39" s="768"/>
      <c r="B39" s="755"/>
      <c r="C39" s="737"/>
      <c r="D39" s="769"/>
      <c r="E39" s="769"/>
      <c r="F39" s="769"/>
      <c r="G39" s="769"/>
      <c r="H39" s="769"/>
      <c r="I39" s="758"/>
    </row>
    <row r="40" spans="1:9" s="42" customFormat="1" ht="30" customHeight="1">
      <c r="A40" s="768"/>
      <c r="B40" s="755"/>
      <c r="C40" s="737"/>
      <c r="D40" s="769"/>
      <c r="E40" s="769"/>
      <c r="F40" s="769"/>
      <c r="G40" s="769"/>
      <c r="H40" s="769"/>
      <c r="I40" s="758"/>
    </row>
    <row r="41" spans="1:9" s="42" customFormat="1" ht="30" customHeight="1">
      <c r="A41" s="768"/>
      <c r="B41" s="755"/>
      <c r="C41" s="737"/>
      <c r="D41" s="769"/>
      <c r="E41" s="769"/>
      <c r="F41" s="769"/>
      <c r="G41" s="769"/>
      <c r="H41" s="769"/>
      <c r="I41" s="758"/>
    </row>
    <row r="42" spans="1:9" s="42" customFormat="1" ht="30" customHeight="1">
      <c r="A42" s="768"/>
      <c r="B42" s="755"/>
      <c r="C42" s="737"/>
      <c r="D42" s="769"/>
      <c r="E42" s="769"/>
      <c r="F42" s="769"/>
      <c r="G42" s="769"/>
      <c r="H42" s="769"/>
      <c r="I42" s="758"/>
    </row>
    <row r="43" spans="1:9" s="42" customFormat="1" ht="30" customHeight="1">
      <c r="A43" s="768"/>
      <c r="B43" s="755"/>
      <c r="C43" s="737"/>
      <c r="D43" s="769"/>
      <c r="E43" s="769"/>
      <c r="F43" s="769"/>
      <c r="G43" s="769"/>
      <c r="H43" s="769"/>
      <c r="I43" s="758"/>
    </row>
    <row r="44" spans="1:9" s="42" customFormat="1" ht="30" customHeight="1">
      <c r="A44" s="768"/>
      <c r="B44" s="755"/>
      <c r="C44" s="737"/>
      <c r="D44" s="769"/>
      <c r="E44" s="769"/>
      <c r="F44" s="769"/>
      <c r="G44" s="769"/>
      <c r="H44" s="769"/>
      <c r="I44" s="758"/>
    </row>
    <row r="45" spans="1:9" s="42" customFormat="1" ht="30" customHeight="1">
      <c r="A45" s="768"/>
      <c r="B45" s="755"/>
      <c r="C45" s="737"/>
      <c r="D45" s="769"/>
      <c r="E45" s="769"/>
      <c r="F45" s="769"/>
      <c r="G45" s="769"/>
      <c r="H45" s="769"/>
      <c r="I45" s="758"/>
    </row>
    <row r="46" spans="1:9" s="42" customFormat="1" ht="30" customHeight="1">
      <c r="A46" s="768"/>
      <c r="B46" s="755"/>
      <c r="C46" s="737"/>
      <c r="D46" s="769"/>
      <c r="E46" s="769"/>
      <c r="F46" s="769"/>
      <c r="G46" s="769"/>
      <c r="H46" s="769"/>
      <c r="I46" s="758"/>
    </row>
    <row r="47" spans="1:9" s="42" customFormat="1" ht="30" customHeight="1">
      <c r="A47" s="768"/>
      <c r="B47" s="755"/>
      <c r="C47" s="737"/>
      <c r="D47" s="769"/>
      <c r="E47" s="769"/>
      <c r="F47" s="769"/>
      <c r="G47" s="769"/>
      <c r="H47" s="769"/>
      <c r="I47" s="758"/>
    </row>
    <row r="48" spans="1:9" s="42" customFormat="1" ht="55.5" customHeight="1">
      <c r="A48" s="768"/>
      <c r="B48" s="755"/>
      <c r="C48" s="737"/>
      <c r="D48" s="769"/>
      <c r="E48" s="769"/>
      <c r="F48" s="769"/>
      <c r="G48" s="769"/>
      <c r="H48" s="769"/>
      <c r="I48" s="758"/>
    </row>
    <row r="49" spans="1:9" s="45" customFormat="1" ht="6" customHeight="1">
      <c r="A49" s="768"/>
      <c r="B49" s="769"/>
      <c r="C49" s="737"/>
      <c r="D49" s="769"/>
      <c r="E49" s="755"/>
      <c r="F49" s="769"/>
      <c r="G49" s="755"/>
      <c r="H49" s="769"/>
      <c r="I49" s="758"/>
    </row>
    <row r="50" spans="1:9" s="14" customFormat="1" ht="33.6" customHeight="1" thickBot="1">
      <c r="A50" s="509"/>
      <c r="B50" s="770"/>
      <c r="C50" s="771"/>
      <c r="D50" s="772"/>
      <c r="E50" s="770"/>
      <c r="F50" s="772"/>
      <c r="G50" s="773"/>
      <c r="H50" s="526"/>
      <c r="I50" s="735"/>
    </row>
    <row r="51" spans="1:9" ht="34.15" customHeight="1">
      <c r="A51" s="818" t="s">
        <v>905</v>
      </c>
      <c r="B51" s="818"/>
      <c r="C51" s="818"/>
      <c r="D51" s="818"/>
      <c r="E51" s="818"/>
      <c r="F51" s="818"/>
      <c r="G51" s="818"/>
      <c r="H51" s="818"/>
      <c r="I51" s="818"/>
    </row>
    <row r="52" spans="1:9">
      <c r="A52" s="789"/>
      <c r="B52" s="790"/>
      <c r="C52" s="790"/>
      <c r="D52" s="790"/>
      <c r="E52" s="791"/>
      <c r="F52" s="790"/>
      <c r="G52" s="790"/>
      <c r="H52" s="790"/>
      <c r="I52" s="790"/>
    </row>
    <row r="53" spans="1:9">
      <c r="C53" s="249"/>
    </row>
    <row r="54" spans="1:9">
      <c r="C54" s="249"/>
    </row>
    <row r="55" spans="1:9">
      <c r="C55" s="249"/>
    </row>
    <row r="56" spans="1:9">
      <c r="C56" s="249"/>
    </row>
    <row r="57" spans="1:9">
      <c r="C57" s="249"/>
    </row>
    <row r="58" spans="1:9">
      <c r="C58" s="249"/>
    </row>
    <row r="59" spans="1:9">
      <c r="C59" s="249"/>
    </row>
    <row r="60" spans="1:9">
      <c r="C60" s="249"/>
    </row>
  </sheetData>
  <mergeCells count="10">
    <mergeCell ref="A51:I51"/>
    <mergeCell ref="A1:I1"/>
    <mergeCell ref="A2:I2"/>
    <mergeCell ref="A3:I3"/>
    <mergeCell ref="A4:I4"/>
    <mergeCell ref="A5:B5"/>
    <mergeCell ref="C5:C6"/>
    <mergeCell ref="D5:E5"/>
    <mergeCell ref="F5:G5"/>
    <mergeCell ref="H5:I5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orientation="portrait" useFirstPageNumber="1" r:id="rId1"/>
  <headerFooter alignWithMargins="0">
    <oddFooter>&amp;C&amp;"細明體,標準"附&amp;"Times New Roman,標準"2-&amp;P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>
  <dimension ref="A1:H27"/>
  <sheetViews>
    <sheetView topLeftCell="A22" workbookViewId="0">
      <selection activeCell="A24" sqref="A24"/>
    </sheetView>
  </sheetViews>
  <sheetFormatPr defaultColWidth="9" defaultRowHeight="15.75"/>
  <cols>
    <col min="1" max="1" width="42.75" style="6" bestFit="1" customWidth="1"/>
    <col min="2" max="2" width="15.875" style="6" customWidth="1"/>
    <col min="3" max="3" width="15.5" style="6" bestFit="1" customWidth="1"/>
    <col min="4" max="4" width="10.5" style="6" bestFit="1" customWidth="1"/>
    <col min="5" max="5" width="5.625" style="6" customWidth="1"/>
    <col min="6" max="6" width="39" style="6" customWidth="1"/>
    <col min="7" max="7" width="9" style="6"/>
    <col min="8" max="8" width="26.375" style="6" customWidth="1"/>
    <col min="9" max="9" width="19.875" style="6" customWidth="1"/>
    <col min="10" max="16384" width="9" style="6"/>
  </cols>
  <sheetData>
    <row r="1" spans="1:8" s="2" customFormat="1" ht="21">
      <c r="A1" s="827" t="s">
        <v>399</v>
      </c>
      <c r="B1" s="828"/>
      <c r="C1" s="828"/>
      <c r="D1" s="828"/>
      <c r="E1" s="828"/>
      <c r="F1" s="1"/>
      <c r="G1" s="1"/>
      <c r="H1" s="1"/>
    </row>
    <row r="2" spans="1:8" s="2" customFormat="1" ht="21">
      <c r="A2" s="827" t="s">
        <v>223</v>
      </c>
      <c r="B2" s="828"/>
      <c r="C2" s="828"/>
      <c r="D2" s="828"/>
      <c r="E2" s="828"/>
      <c r="F2" s="1"/>
      <c r="G2" s="1"/>
      <c r="H2" s="1"/>
    </row>
    <row r="3" spans="1:8" s="2" customFormat="1" ht="24.75" customHeight="1">
      <c r="A3" s="829" t="s">
        <v>920</v>
      </c>
      <c r="B3" s="830"/>
      <c r="C3" s="830"/>
      <c r="D3" s="830"/>
      <c r="E3" s="830"/>
      <c r="F3" s="3"/>
      <c r="G3" s="3"/>
      <c r="H3" s="3"/>
    </row>
    <row r="4" spans="1:8" s="2" customFormat="1" ht="24.95" customHeight="1" thickBot="1">
      <c r="A4" s="838" t="s">
        <v>676</v>
      </c>
      <c r="B4" s="839"/>
      <c r="C4" s="839"/>
      <c r="D4" s="839"/>
      <c r="E4" s="839"/>
      <c r="F4" s="4"/>
      <c r="G4" s="4"/>
      <c r="H4" s="4"/>
    </row>
    <row r="5" spans="1:8" ht="15.75" customHeight="1">
      <c r="A5" s="855" t="s">
        <v>149</v>
      </c>
      <c r="B5" s="858" t="s">
        <v>73</v>
      </c>
      <c r="C5" s="861" t="s">
        <v>71</v>
      </c>
      <c r="D5" s="862"/>
      <c r="E5" s="863"/>
      <c r="F5" s="4"/>
      <c r="G5" s="4"/>
      <c r="H5" s="4"/>
    </row>
    <row r="6" spans="1:8" ht="15.75" customHeight="1">
      <c r="A6" s="856"/>
      <c r="B6" s="859"/>
      <c r="C6" s="864"/>
      <c r="D6" s="865"/>
      <c r="E6" s="866"/>
      <c r="F6" s="4"/>
      <c r="G6" s="4"/>
      <c r="H6" s="4"/>
    </row>
    <row r="7" spans="1:8" ht="15.75" customHeight="1">
      <c r="A7" s="857"/>
      <c r="B7" s="860"/>
      <c r="C7" s="867"/>
      <c r="D7" s="868"/>
      <c r="E7" s="869"/>
    </row>
    <row r="8" spans="1:8" ht="8.25" customHeight="1">
      <c r="A8" s="652"/>
      <c r="B8" s="653"/>
      <c r="C8" s="118"/>
      <c r="D8" s="199"/>
      <c r="E8" s="121"/>
    </row>
    <row r="9" spans="1:8" s="14" customFormat="1" ht="30" customHeight="1">
      <c r="A9" s="200" t="s">
        <v>184</v>
      </c>
      <c r="B9" s="201"/>
      <c r="C9" s="202"/>
      <c r="D9" s="203"/>
      <c r="E9" s="204"/>
    </row>
    <row r="10" spans="1:8" s="42" customFormat="1" ht="30" customHeight="1">
      <c r="A10" s="205" t="s">
        <v>196</v>
      </c>
      <c r="B10" s="96" t="s">
        <v>144</v>
      </c>
      <c r="C10" s="206"/>
      <c r="D10" s="207"/>
      <c r="E10" s="204"/>
    </row>
    <row r="11" spans="1:8" s="42" customFormat="1" ht="30" customHeight="1">
      <c r="A11" s="205" t="s">
        <v>197</v>
      </c>
      <c r="B11" s="208">
        <f>D11+D13+D14+D15+D12</f>
        <v>5668324</v>
      </c>
      <c r="C11" s="209" t="s">
        <v>238</v>
      </c>
      <c r="D11" s="651">
        <v>28113</v>
      </c>
      <c r="E11" s="656" t="s">
        <v>185</v>
      </c>
      <c r="F11" s="50"/>
    </row>
    <row r="12" spans="1:8" s="42" customFormat="1" ht="30" customHeight="1">
      <c r="A12" s="205"/>
      <c r="B12" s="208"/>
      <c r="C12" s="209" t="s">
        <v>770</v>
      </c>
      <c r="D12" s="651">
        <v>95</v>
      </c>
      <c r="E12" s="656" t="s">
        <v>185</v>
      </c>
      <c r="F12" s="50"/>
    </row>
    <row r="13" spans="1:8" s="14" customFormat="1" ht="33" customHeight="1">
      <c r="A13" s="205"/>
      <c r="B13" s="208"/>
      <c r="C13" s="209" t="s">
        <v>767</v>
      </c>
      <c r="D13" s="651">
        <v>5527262</v>
      </c>
      <c r="E13" s="656" t="s">
        <v>185</v>
      </c>
    </row>
    <row r="14" spans="1:8" s="42" customFormat="1" ht="30" customHeight="1">
      <c r="A14" s="205" t="s">
        <v>186</v>
      </c>
      <c r="B14" s="44"/>
      <c r="C14" s="209" t="s">
        <v>768</v>
      </c>
      <c r="D14" s="211">
        <v>112748</v>
      </c>
      <c r="E14" s="656" t="s">
        <v>185</v>
      </c>
      <c r="F14" s="51"/>
      <c r="H14" s="15"/>
    </row>
    <row r="15" spans="1:8" s="14" customFormat="1" ht="30" customHeight="1">
      <c r="A15" s="205" t="s">
        <v>186</v>
      </c>
      <c r="B15" s="44"/>
      <c r="C15" s="209" t="s">
        <v>769</v>
      </c>
      <c r="D15" s="211">
        <v>106</v>
      </c>
      <c r="E15" s="656" t="s">
        <v>185</v>
      </c>
    </row>
    <row r="16" spans="1:8" s="14" customFormat="1" ht="30" customHeight="1">
      <c r="A16" s="200" t="s">
        <v>94</v>
      </c>
      <c r="B16" s="39">
        <f>B11</f>
        <v>5668324</v>
      </c>
      <c r="C16" s="212"/>
      <c r="D16" s="211"/>
      <c r="E16" s="657"/>
    </row>
    <row r="17" spans="1:5" s="14" customFormat="1" ht="30" customHeight="1">
      <c r="A17" s="200" t="s">
        <v>187</v>
      </c>
      <c r="B17" s="39"/>
      <c r="C17" s="214"/>
      <c r="D17" s="215"/>
      <c r="E17" s="216"/>
    </row>
    <row r="18" spans="1:5" s="14" customFormat="1" ht="33.75" customHeight="1">
      <c r="A18" s="205" t="s">
        <v>198</v>
      </c>
      <c r="B18" s="44">
        <v>-337931</v>
      </c>
      <c r="C18" s="851" t="s">
        <v>188</v>
      </c>
      <c r="D18" s="852"/>
      <c r="E18" s="853"/>
    </row>
    <row r="19" spans="1:5" s="14" customFormat="1" ht="33.75" customHeight="1">
      <c r="A19" s="205" t="s">
        <v>189</v>
      </c>
      <c r="B19" s="44">
        <v>-27403465</v>
      </c>
      <c r="C19" s="851" t="s">
        <v>921</v>
      </c>
      <c r="D19" s="852"/>
      <c r="E19" s="853"/>
    </row>
    <row r="20" spans="1:5" s="14" customFormat="1" ht="30" customHeight="1">
      <c r="A20" s="205" t="s">
        <v>922</v>
      </c>
      <c r="B20" s="44">
        <v>-5700</v>
      </c>
      <c r="C20" s="851" t="s">
        <v>773</v>
      </c>
      <c r="D20" s="852"/>
      <c r="E20" s="853"/>
    </row>
    <row r="21" spans="1:5" s="14" customFormat="1" ht="30" customHeight="1">
      <c r="A21" s="200" t="s">
        <v>95</v>
      </c>
      <c r="B21" s="39">
        <f>SUM(B18:B20)</f>
        <v>-27747096</v>
      </c>
      <c r="C21" s="212"/>
      <c r="D21" s="211"/>
      <c r="E21" s="216"/>
    </row>
    <row r="22" spans="1:5" s="14" customFormat="1" ht="30" customHeight="1">
      <c r="A22" s="200" t="s">
        <v>190</v>
      </c>
      <c r="B22" s="217"/>
      <c r="C22" s="218"/>
      <c r="D22" s="219"/>
      <c r="E22" s="216"/>
    </row>
    <row r="23" spans="1:5" s="808" customFormat="1" ht="46.5" customHeight="1">
      <c r="A23" s="205" t="s">
        <v>923</v>
      </c>
      <c r="B23" s="44">
        <v>-10</v>
      </c>
      <c r="C23" s="851" t="s">
        <v>919</v>
      </c>
      <c r="D23" s="852"/>
      <c r="E23" s="853"/>
    </row>
    <row r="24" spans="1:5" s="14" customFormat="1" ht="33" customHeight="1">
      <c r="A24" s="200" t="s">
        <v>96</v>
      </c>
      <c r="B24" s="39">
        <f>SUM(B23:B23)</f>
        <v>-10</v>
      </c>
      <c r="C24" s="220"/>
      <c r="D24" s="221"/>
      <c r="E24" s="222"/>
    </row>
    <row r="25" spans="1:5" s="14" customFormat="1" ht="30" customHeight="1">
      <c r="A25" s="200" t="s">
        <v>191</v>
      </c>
      <c r="B25" s="109">
        <f>B16+B21+B24</f>
        <v>-22078782</v>
      </c>
      <c r="C25" s="223"/>
      <c r="D25" s="224"/>
      <c r="E25" s="225"/>
    </row>
    <row r="26" spans="1:5" s="14" customFormat="1" ht="30" customHeight="1">
      <c r="A26" s="200" t="s">
        <v>192</v>
      </c>
      <c r="B26" s="109">
        <v>56604541</v>
      </c>
      <c r="C26" s="223"/>
      <c r="D26" s="224"/>
      <c r="E26" s="225"/>
    </row>
    <row r="27" spans="1:5" s="14" customFormat="1" ht="67.150000000000006" customHeight="1" thickBot="1">
      <c r="A27" s="226" t="s">
        <v>193</v>
      </c>
      <c r="B27" s="227">
        <f>B25+B26</f>
        <v>34525759</v>
      </c>
      <c r="C27" s="228"/>
      <c r="D27" s="229"/>
      <c r="E27" s="230"/>
    </row>
  </sheetData>
  <mergeCells count="11">
    <mergeCell ref="C18:E18"/>
    <mergeCell ref="C19:E19"/>
    <mergeCell ref="C20:E20"/>
    <mergeCell ref="C23:E23"/>
    <mergeCell ref="A1:E1"/>
    <mergeCell ref="A2:E2"/>
    <mergeCell ref="A3:E3"/>
    <mergeCell ref="A4:E4"/>
    <mergeCell ref="A5:A7"/>
    <mergeCell ref="B5:B7"/>
    <mergeCell ref="C5:E7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3" orientation="portrait" useFirstPageNumber="1" r:id="rId1"/>
  <headerFooter alignWithMargins="0">
    <oddFooter>&amp;C&amp;"細明體,標準"附&amp;"Times New Roman,標準"2-&amp;P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>
  <dimension ref="A1:E52"/>
  <sheetViews>
    <sheetView view="pageBreakPreview" topLeftCell="A35" zoomScaleNormal="100" zoomScaleSheetLayoutView="100" workbookViewId="0">
      <selection activeCell="A52" sqref="A52:E52"/>
    </sheetView>
  </sheetViews>
  <sheetFormatPr defaultColWidth="9" defaultRowHeight="15.75"/>
  <cols>
    <col min="1" max="1" width="14.5" style="6" customWidth="1"/>
    <col min="2" max="2" width="33.125" style="6" customWidth="1"/>
    <col min="3" max="3" width="14.5" style="6" customWidth="1"/>
    <col min="4" max="4" width="14.5" style="27" customWidth="1"/>
    <col min="5" max="5" width="13.125" style="6" customWidth="1"/>
    <col min="6" max="16384" width="9" style="6"/>
  </cols>
  <sheetData>
    <row r="1" spans="1:5" ht="21">
      <c r="A1" s="827" t="s">
        <v>399</v>
      </c>
      <c r="B1" s="827"/>
      <c r="C1" s="827"/>
      <c r="D1" s="827"/>
      <c r="E1" s="827"/>
    </row>
    <row r="2" spans="1:5" ht="21">
      <c r="A2" s="827" t="s">
        <v>223</v>
      </c>
      <c r="B2" s="827"/>
      <c r="C2" s="827"/>
      <c r="D2" s="827"/>
      <c r="E2" s="827"/>
    </row>
    <row r="3" spans="1:5" ht="24.75" customHeight="1">
      <c r="A3" s="829" t="s">
        <v>970</v>
      </c>
      <c r="B3" s="830"/>
      <c r="C3" s="830"/>
      <c r="D3" s="830"/>
      <c r="E3" s="830"/>
    </row>
    <row r="4" spans="1:5" ht="24.75" customHeight="1" thickBot="1">
      <c r="A4" s="838" t="s">
        <v>681</v>
      </c>
      <c r="B4" s="839"/>
      <c r="C4" s="839"/>
      <c r="D4" s="839"/>
      <c r="E4" s="839"/>
    </row>
    <row r="5" spans="1:5" ht="15.75" customHeight="1">
      <c r="A5" s="919" t="s">
        <v>700</v>
      </c>
      <c r="B5" s="922" t="s">
        <v>157</v>
      </c>
      <c r="C5" s="928" t="s">
        <v>701</v>
      </c>
      <c r="D5" s="928" t="s">
        <v>213</v>
      </c>
      <c r="E5" s="925" t="s">
        <v>158</v>
      </c>
    </row>
    <row r="6" spans="1:5" ht="15.75" customHeight="1">
      <c r="A6" s="920"/>
      <c r="B6" s="923"/>
      <c r="C6" s="929"/>
      <c r="D6" s="929"/>
      <c r="E6" s="926"/>
    </row>
    <row r="7" spans="1:5" ht="15.75" customHeight="1">
      <c r="A7" s="921"/>
      <c r="B7" s="924"/>
      <c r="C7" s="930"/>
      <c r="D7" s="930"/>
      <c r="E7" s="927"/>
    </row>
    <row r="8" spans="1:5" ht="8.25" customHeight="1">
      <c r="A8" s="34"/>
      <c r="B8" s="177"/>
      <c r="C8" s="654"/>
      <c r="D8" s="655"/>
      <c r="E8" s="178"/>
    </row>
    <row r="9" spans="1:5" s="42" customFormat="1" ht="25.15" customHeight="1">
      <c r="A9" s="179">
        <v>102283584</v>
      </c>
      <c r="B9" s="180" t="s">
        <v>246</v>
      </c>
      <c r="C9" s="181">
        <v>113443709</v>
      </c>
      <c r="D9" s="181">
        <v>107916351</v>
      </c>
      <c r="E9" s="182">
        <v>5527358</v>
      </c>
    </row>
    <row r="10" spans="1:5" s="42" customFormat="1" ht="25.15" customHeight="1">
      <c r="A10" s="179">
        <v>74191424</v>
      </c>
      <c r="B10" s="183" t="s">
        <v>159</v>
      </c>
      <c r="C10" s="181">
        <v>44946394</v>
      </c>
      <c r="D10" s="181">
        <v>66830361</v>
      </c>
      <c r="E10" s="182">
        <v>-21883967</v>
      </c>
    </row>
    <row r="11" spans="1:5" s="14" customFormat="1" ht="25.15" customHeight="1">
      <c r="A11" s="184">
        <v>63379673</v>
      </c>
      <c r="B11" s="185" t="s">
        <v>160</v>
      </c>
      <c r="C11" s="186">
        <v>34525759</v>
      </c>
      <c r="D11" s="186">
        <v>56604541</v>
      </c>
      <c r="E11" s="187">
        <v>-22078782</v>
      </c>
    </row>
    <row r="12" spans="1:5" s="14" customFormat="1" ht="25.15" customHeight="1">
      <c r="A12" s="184">
        <v>5491174</v>
      </c>
      <c r="B12" s="185" t="s">
        <v>161</v>
      </c>
      <c r="C12" s="186">
        <v>5304397</v>
      </c>
      <c r="D12" s="186">
        <v>4966466</v>
      </c>
      <c r="E12" s="187">
        <v>337931</v>
      </c>
    </row>
    <row r="13" spans="1:5" s="14" customFormat="1" ht="30" customHeight="1">
      <c r="A13" s="184">
        <v>5320577</v>
      </c>
      <c r="B13" s="185" t="s">
        <v>162</v>
      </c>
      <c r="C13" s="186">
        <v>5116238</v>
      </c>
      <c r="D13" s="186">
        <v>5259354</v>
      </c>
      <c r="E13" s="187">
        <v>-143116</v>
      </c>
    </row>
    <row r="14" spans="1:5" s="42" customFormat="1" ht="28.5" customHeight="1">
      <c r="A14" s="179">
        <v>27942792</v>
      </c>
      <c r="B14" s="188" t="s">
        <v>165</v>
      </c>
      <c r="C14" s="181">
        <v>68339674</v>
      </c>
      <c r="D14" s="181">
        <v>40936209</v>
      </c>
      <c r="E14" s="182">
        <v>27403465</v>
      </c>
    </row>
    <row r="15" spans="1:5" s="14" customFormat="1" ht="25.15" customHeight="1">
      <c r="A15" s="184">
        <v>27942792</v>
      </c>
      <c r="B15" s="185" t="s">
        <v>166</v>
      </c>
      <c r="C15" s="186">
        <v>68339674</v>
      </c>
      <c r="D15" s="186">
        <v>40936209</v>
      </c>
      <c r="E15" s="187">
        <v>27403465</v>
      </c>
    </row>
    <row r="16" spans="1:5" s="42" customFormat="1" ht="28.5" customHeight="1">
      <c r="A16" s="195">
        <v>0</v>
      </c>
      <c r="B16" s="183" t="s">
        <v>786</v>
      </c>
      <c r="C16" s="181">
        <v>5605</v>
      </c>
      <c r="D16" s="196">
        <v>0</v>
      </c>
      <c r="E16" s="182">
        <v>5605</v>
      </c>
    </row>
    <row r="17" spans="1:5" s="14" customFormat="1" ht="25.15" customHeight="1">
      <c r="A17" s="198">
        <v>0</v>
      </c>
      <c r="B17" s="185" t="s">
        <v>787</v>
      </c>
      <c r="C17" s="186">
        <v>5605</v>
      </c>
      <c r="D17" s="194">
        <v>0</v>
      </c>
      <c r="E17" s="187">
        <v>5605</v>
      </c>
    </row>
    <row r="18" spans="1:5" s="42" customFormat="1" ht="25.15" customHeight="1">
      <c r="A18" s="179">
        <v>149368</v>
      </c>
      <c r="B18" s="183" t="s">
        <v>168</v>
      </c>
      <c r="C18" s="181">
        <v>152036</v>
      </c>
      <c r="D18" s="181">
        <v>149781</v>
      </c>
      <c r="E18" s="182">
        <v>2255</v>
      </c>
    </row>
    <row r="19" spans="1:5" s="14" customFormat="1" ht="25.15" customHeight="1">
      <c r="A19" s="184">
        <v>149368</v>
      </c>
      <c r="B19" s="185" t="s">
        <v>170</v>
      </c>
      <c r="C19" s="186">
        <v>152036</v>
      </c>
      <c r="D19" s="186">
        <v>149781</v>
      </c>
      <c r="E19" s="187">
        <v>2255</v>
      </c>
    </row>
    <row r="20" spans="1:5" s="14" customFormat="1" ht="30" hidden="1" customHeight="1">
      <c r="A20" s="184"/>
      <c r="B20" s="185"/>
      <c r="C20" s="186"/>
      <c r="D20" s="186"/>
      <c r="E20" s="187"/>
    </row>
    <row r="21" spans="1:5" s="14" customFormat="1" ht="30" hidden="1" customHeight="1">
      <c r="A21" s="184"/>
      <c r="B21" s="185"/>
      <c r="C21" s="186"/>
      <c r="D21" s="186"/>
      <c r="E21" s="187"/>
    </row>
    <row r="22" spans="1:5" s="14" customFormat="1" ht="30" hidden="1" customHeight="1">
      <c r="A22" s="184"/>
      <c r="B22" s="185"/>
      <c r="C22" s="186"/>
      <c r="D22" s="186"/>
      <c r="E22" s="187"/>
    </row>
    <row r="23" spans="1:5" s="14" customFormat="1" ht="30" hidden="1" customHeight="1">
      <c r="A23" s="184"/>
      <c r="B23" s="185"/>
      <c r="C23" s="186"/>
      <c r="D23" s="186"/>
      <c r="E23" s="187"/>
    </row>
    <row r="24" spans="1:5" s="14" customFormat="1" ht="30" hidden="1" customHeight="1">
      <c r="A24" s="184"/>
      <c r="B24" s="185"/>
      <c r="C24" s="186"/>
      <c r="D24" s="186"/>
      <c r="E24" s="187"/>
    </row>
    <row r="25" spans="1:5" s="14" customFormat="1" ht="30" hidden="1" customHeight="1">
      <c r="A25" s="184"/>
      <c r="B25" s="185"/>
      <c r="C25" s="186"/>
      <c r="D25" s="186"/>
      <c r="E25" s="187"/>
    </row>
    <row r="26" spans="1:5" s="14" customFormat="1" ht="30" hidden="1" customHeight="1">
      <c r="A26" s="184"/>
      <c r="B26" s="185"/>
      <c r="C26" s="186"/>
      <c r="D26" s="186"/>
      <c r="E26" s="187"/>
    </row>
    <row r="27" spans="1:5" s="14" customFormat="1" ht="23.45" hidden="1" customHeight="1">
      <c r="A27" s="184"/>
      <c r="B27" s="185"/>
      <c r="C27" s="186"/>
      <c r="D27" s="186"/>
      <c r="E27" s="187"/>
    </row>
    <row r="28" spans="1:5" s="14" customFormat="1" ht="29.25" hidden="1" customHeight="1">
      <c r="A28" s="184"/>
      <c r="B28" s="185"/>
      <c r="C28" s="186"/>
      <c r="D28" s="186"/>
      <c r="E28" s="187"/>
    </row>
    <row r="29" spans="1:5" s="42" customFormat="1" ht="32.450000000000003" customHeight="1">
      <c r="A29" s="179">
        <v>102283584</v>
      </c>
      <c r="B29" s="180" t="s">
        <v>24</v>
      </c>
      <c r="C29" s="181">
        <v>113443709</v>
      </c>
      <c r="D29" s="181">
        <v>107916351</v>
      </c>
      <c r="E29" s="182">
        <v>5527358</v>
      </c>
    </row>
    <row r="30" spans="1:5" s="42" customFormat="1" ht="25.15" customHeight="1">
      <c r="A30" s="179">
        <v>102283584</v>
      </c>
      <c r="B30" s="180" t="s">
        <v>40</v>
      </c>
      <c r="C30" s="181">
        <v>113443709</v>
      </c>
      <c r="D30" s="181">
        <v>107916351</v>
      </c>
      <c r="E30" s="182">
        <v>5527358</v>
      </c>
    </row>
    <row r="31" spans="1:5" s="42" customFormat="1" ht="25.15" customHeight="1">
      <c r="A31" s="179">
        <v>1791</v>
      </c>
      <c r="B31" s="183" t="s">
        <v>172</v>
      </c>
      <c r="C31" s="181">
        <v>2102</v>
      </c>
      <c r="D31" s="181">
        <v>1996</v>
      </c>
      <c r="E31" s="182">
        <v>106</v>
      </c>
    </row>
    <row r="32" spans="1:5" s="14" customFormat="1" ht="25.15" customHeight="1">
      <c r="A32" s="184">
        <v>92</v>
      </c>
      <c r="B32" s="185" t="s">
        <v>174</v>
      </c>
      <c r="C32" s="186">
        <v>103</v>
      </c>
      <c r="D32" s="186">
        <v>97</v>
      </c>
      <c r="E32" s="187">
        <v>6</v>
      </c>
    </row>
    <row r="33" spans="1:5" s="14" customFormat="1" ht="27" customHeight="1">
      <c r="A33" s="184">
        <v>1699</v>
      </c>
      <c r="B33" s="185" t="s">
        <v>175</v>
      </c>
      <c r="C33" s="186">
        <v>1999</v>
      </c>
      <c r="D33" s="186">
        <v>1899</v>
      </c>
      <c r="E33" s="187">
        <v>100</v>
      </c>
    </row>
    <row r="34" spans="1:5" s="42" customFormat="1" ht="27" customHeight="1">
      <c r="A34" s="179">
        <v>102281793</v>
      </c>
      <c r="B34" s="188" t="s">
        <v>177</v>
      </c>
      <c r="C34" s="181">
        <v>113441607</v>
      </c>
      <c r="D34" s="181">
        <v>107914355</v>
      </c>
      <c r="E34" s="182">
        <v>5527252</v>
      </c>
    </row>
    <row r="35" spans="1:5" s="14" customFormat="1" ht="29.25" customHeight="1">
      <c r="A35" s="184">
        <v>102281478</v>
      </c>
      <c r="B35" s="185" t="s">
        <v>178</v>
      </c>
      <c r="C35" s="186">
        <v>113441310</v>
      </c>
      <c r="D35" s="186">
        <v>107914048</v>
      </c>
      <c r="E35" s="187">
        <v>5527252</v>
      </c>
    </row>
    <row r="36" spans="1:5" s="14" customFormat="1" ht="25.15" customHeight="1">
      <c r="A36" s="184">
        <v>314</v>
      </c>
      <c r="B36" s="185" t="s">
        <v>179</v>
      </c>
      <c r="C36" s="186">
        <v>297</v>
      </c>
      <c r="D36" s="186">
        <v>307</v>
      </c>
      <c r="E36" s="187">
        <v>-10</v>
      </c>
    </row>
    <row r="37" spans="1:5" s="42" customFormat="1" ht="25.15" customHeight="1">
      <c r="A37" s="195">
        <v>0</v>
      </c>
      <c r="B37" s="180" t="s">
        <v>245</v>
      </c>
      <c r="C37" s="196">
        <v>0</v>
      </c>
      <c r="D37" s="196">
        <v>0</v>
      </c>
      <c r="E37" s="197">
        <v>0</v>
      </c>
    </row>
    <row r="38" spans="1:5" s="42" customFormat="1" ht="25.15" customHeight="1">
      <c r="A38" s="195">
        <v>0</v>
      </c>
      <c r="B38" s="183" t="s">
        <v>182</v>
      </c>
      <c r="C38" s="196">
        <v>0</v>
      </c>
      <c r="D38" s="196">
        <v>0</v>
      </c>
      <c r="E38" s="197">
        <v>0</v>
      </c>
    </row>
    <row r="39" spans="1:5" s="14" customFormat="1" ht="23.25" customHeight="1">
      <c r="A39" s="198">
        <v>0</v>
      </c>
      <c r="B39" s="185" t="s">
        <v>183</v>
      </c>
      <c r="C39" s="194">
        <v>0</v>
      </c>
      <c r="D39" s="194">
        <v>0</v>
      </c>
      <c r="E39" s="189">
        <v>0</v>
      </c>
    </row>
    <row r="40" spans="1:5" s="14" customFormat="1" ht="30" hidden="1" customHeight="1">
      <c r="A40" s="198"/>
      <c r="B40" s="185"/>
      <c r="C40" s="194"/>
      <c r="D40" s="194"/>
      <c r="E40" s="189"/>
    </row>
    <row r="41" spans="1:5" s="14" customFormat="1" ht="30" hidden="1" customHeight="1">
      <c r="A41" s="198"/>
      <c r="B41" s="185"/>
      <c r="C41" s="194"/>
      <c r="D41" s="194"/>
      <c r="E41" s="189"/>
    </row>
    <row r="42" spans="1:5" s="14" customFormat="1" ht="30" hidden="1" customHeight="1">
      <c r="A42" s="198"/>
      <c r="B42" s="185"/>
      <c r="C42" s="194"/>
      <c r="D42" s="194"/>
      <c r="E42" s="189"/>
    </row>
    <row r="43" spans="1:5" s="14" customFormat="1" ht="30" hidden="1" customHeight="1">
      <c r="A43" s="198"/>
      <c r="B43" s="185"/>
      <c r="C43" s="194"/>
      <c r="D43" s="194"/>
      <c r="E43" s="189"/>
    </row>
    <row r="44" spans="1:5" s="14" customFormat="1" ht="30" hidden="1" customHeight="1">
      <c r="A44" s="198"/>
      <c r="B44" s="185"/>
      <c r="C44" s="194"/>
      <c r="D44" s="194"/>
      <c r="E44" s="189"/>
    </row>
    <row r="45" spans="1:5" s="14" customFormat="1" ht="30" hidden="1" customHeight="1">
      <c r="A45" s="198"/>
      <c r="B45" s="185"/>
      <c r="C45" s="194"/>
      <c r="D45" s="194"/>
      <c r="E45" s="189"/>
    </row>
    <row r="46" spans="1:5" s="14" customFormat="1" ht="22.5" hidden="1" customHeight="1">
      <c r="A46" s="198"/>
      <c r="B46" s="185"/>
      <c r="C46" s="194"/>
      <c r="D46" s="194"/>
      <c r="E46" s="189"/>
    </row>
    <row r="47" spans="1:5" s="14" customFormat="1" ht="30" hidden="1" customHeight="1">
      <c r="A47" s="198"/>
      <c r="B47" s="185"/>
      <c r="C47" s="194"/>
      <c r="D47" s="194"/>
      <c r="E47" s="189"/>
    </row>
    <row r="48" spans="1:5" s="14" customFormat="1" ht="14.45" hidden="1" customHeight="1">
      <c r="A48" s="198"/>
      <c r="B48" s="185"/>
      <c r="C48" s="194"/>
      <c r="D48" s="194"/>
      <c r="E48" s="189"/>
    </row>
    <row r="49" spans="1:5" s="14" customFormat="1" ht="29.25" hidden="1" customHeight="1">
      <c r="A49" s="198"/>
      <c r="B49" s="185"/>
      <c r="C49" s="194"/>
      <c r="D49" s="194"/>
      <c r="E49" s="189"/>
    </row>
    <row r="50" spans="1:5" s="14" customFormat="1" ht="17.45" customHeight="1">
      <c r="A50" s="198"/>
      <c r="B50" s="185"/>
      <c r="C50" s="194"/>
      <c r="D50" s="194"/>
      <c r="E50" s="189"/>
    </row>
    <row r="51" spans="1:5" s="42" customFormat="1" ht="25.15" customHeight="1" thickBot="1">
      <c r="A51" s="190">
        <v>102283584</v>
      </c>
      <c r="B51" s="191" t="s">
        <v>24</v>
      </c>
      <c r="C51" s="192">
        <v>113443709</v>
      </c>
      <c r="D51" s="192">
        <v>107916351</v>
      </c>
      <c r="E51" s="193">
        <v>5527358</v>
      </c>
    </row>
    <row r="52" spans="1:5" s="326" customFormat="1" ht="16.5" customHeight="1">
      <c r="A52" s="974" t="s">
        <v>971</v>
      </c>
      <c r="B52" s="975"/>
      <c r="C52" s="975"/>
      <c r="D52" s="975"/>
      <c r="E52" s="975"/>
    </row>
  </sheetData>
  <mergeCells count="10">
    <mergeCell ref="A52:E52"/>
    <mergeCell ref="A1:E1"/>
    <mergeCell ref="A2:E2"/>
    <mergeCell ref="A3:E3"/>
    <mergeCell ref="A4:E4"/>
    <mergeCell ref="A5:A7"/>
    <mergeCell ref="B5:B7"/>
    <mergeCell ref="C5:C7"/>
    <mergeCell ref="D5:D7"/>
    <mergeCell ref="E5:E7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4" orientation="portrait" useFirstPageNumber="1" r:id="rId1"/>
  <headerFooter alignWithMargins="0">
    <oddFooter>&amp;C&amp;"細明體,標準"附&amp;"Times New Roman,標準"2-&amp;P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>
  <dimension ref="A1:I38"/>
  <sheetViews>
    <sheetView zoomScaleSheetLayoutView="125" workbookViewId="0">
      <pane xSplit="7" ySplit="7" topLeftCell="H8" activePane="bottomRight" state="frozen"/>
      <selection activeCell="M6" sqref="L6:M6"/>
      <selection pane="topRight" activeCell="M6" sqref="L6:M6"/>
      <selection pane="bottomLeft" activeCell="M6" sqref="L6:M6"/>
      <selection pane="bottomRight" activeCell="L11" sqref="L11"/>
    </sheetView>
  </sheetViews>
  <sheetFormatPr defaultColWidth="9" defaultRowHeight="15.75"/>
  <cols>
    <col min="1" max="1" width="10.5" style="2" customWidth="1"/>
    <col min="2" max="2" width="6.625" style="2" customWidth="1"/>
    <col min="3" max="3" width="21.75" style="2" customWidth="1"/>
    <col min="4" max="4" width="10.5" style="2" customWidth="1"/>
    <col min="5" max="5" width="6.625" style="473" customWidth="1"/>
    <col min="6" max="6" width="10.5" style="2" customWidth="1"/>
    <col min="7" max="7" width="6.625" style="2" customWidth="1"/>
    <col min="8" max="8" width="10.5" style="2" customWidth="1"/>
    <col min="9" max="9" width="6.625" style="2" customWidth="1"/>
    <col min="10" max="16384" width="9" style="2"/>
  </cols>
  <sheetData>
    <row r="1" spans="1:9" ht="21" customHeight="1">
      <c r="A1" s="827" t="s">
        <v>399</v>
      </c>
      <c r="B1" s="828"/>
      <c r="C1" s="828"/>
      <c r="D1" s="828"/>
      <c r="E1" s="828"/>
      <c r="F1" s="828"/>
      <c r="G1" s="828"/>
      <c r="H1" s="828"/>
      <c r="I1" s="828"/>
    </row>
    <row r="2" spans="1:9" ht="21" customHeight="1">
      <c r="A2" s="827" t="s">
        <v>223</v>
      </c>
      <c r="B2" s="828"/>
      <c r="C2" s="828"/>
      <c r="D2" s="828"/>
      <c r="E2" s="828"/>
      <c r="F2" s="828"/>
      <c r="G2" s="828"/>
      <c r="H2" s="828"/>
      <c r="I2" s="828"/>
    </row>
    <row r="3" spans="1:9" ht="24.95" customHeight="1">
      <c r="A3" s="829" t="s">
        <v>908</v>
      </c>
      <c r="B3" s="830"/>
      <c r="C3" s="830"/>
      <c r="D3" s="830"/>
      <c r="E3" s="830"/>
      <c r="F3" s="830"/>
      <c r="G3" s="830"/>
      <c r="H3" s="830"/>
      <c r="I3" s="830"/>
    </row>
    <row r="4" spans="1:9" ht="24.95" customHeight="1" thickBot="1">
      <c r="A4" s="831" t="s">
        <v>909</v>
      </c>
      <c r="B4" s="832"/>
      <c r="C4" s="832"/>
      <c r="D4" s="832"/>
      <c r="E4" s="832"/>
      <c r="F4" s="832"/>
      <c r="G4" s="832"/>
      <c r="H4" s="832"/>
      <c r="I4" s="832"/>
    </row>
    <row r="5" spans="1:9" ht="21" customHeight="1">
      <c r="A5" s="834" t="s">
        <v>114</v>
      </c>
      <c r="B5" s="826"/>
      <c r="C5" s="825" t="s">
        <v>217</v>
      </c>
      <c r="D5" s="825" t="s">
        <v>68</v>
      </c>
      <c r="E5" s="826"/>
      <c r="F5" s="825" t="s">
        <v>115</v>
      </c>
      <c r="G5" s="826"/>
      <c r="H5" s="825" t="s">
        <v>220</v>
      </c>
      <c r="I5" s="833"/>
    </row>
    <row r="6" spans="1:9" ht="19.5" customHeight="1">
      <c r="A6" s="246" t="s">
        <v>436</v>
      </c>
      <c r="B6" s="247" t="s">
        <v>143</v>
      </c>
      <c r="C6" s="835"/>
      <c r="D6" s="247" t="s">
        <v>436</v>
      </c>
      <c r="E6" s="469" t="s">
        <v>143</v>
      </c>
      <c r="F6" s="247" t="s">
        <v>436</v>
      </c>
      <c r="G6" s="247" t="s">
        <v>143</v>
      </c>
      <c r="H6" s="247" t="s">
        <v>436</v>
      </c>
      <c r="I6" s="470" t="s">
        <v>143</v>
      </c>
    </row>
    <row r="7" spans="1:9" ht="8.25" customHeight="1">
      <c r="A7" s="260"/>
      <c r="B7" s="261"/>
      <c r="C7" s="262"/>
      <c r="D7" s="261"/>
      <c r="E7" s="471"/>
      <c r="F7" s="261"/>
      <c r="G7" s="261"/>
      <c r="H7" s="261"/>
      <c r="I7" s="472"/>
    </row>
    <row r="8" spans="1:9" s="42" customFormat="1" ht="30" customHeight="1">
      <c r="A8" s="506">
        <v>8308708</v>
      </c>
      <c r="B8" s="736">
        <v>100</v>
      </c>
      <c r="C8" s="737" t="s">
        <v>218</v>
      </c>
      <c r="D8" s="738">
        <f>D9+D11</f>
        <v>8178856</v>
      </c>
      <c r="E8" s="736">
        <v>100</v>
      </c>
      <c r="F8" s="738">
        <f>F9+F11</f>
        <v>8366212</v>
      </c>
      <c r="G8" s="736">
        <v>100</v>
      </c>
      <c r="H8" s="739">
        <f t="shared" ref="H8:H27" si="0">D8-F8</f>
        <v>-187356</v>
      </c>
      <c r="I8" s="522">
        <f t="shared" ref="I8:I22" si="1">ROUND(H8/F8*100,2)</f>
        <v>-2.2400000000000002</v>
      </c>
    </row>
    <row r="9" spans="1:9" s="42" customFormat="1" ht="30" customHeight="1">
      <c r="A9" s="506">
        <v>4288249</v>
      </c>
      <c r="B9" s="736">
        <f>ROUND(A9/$A$8*100,2)</f>
        <v>51.61</v>
      </c>
      <c r="C9" s="737" t="s">
        <v>457</v>
      </c>
      <c r="D9" s="738">
        <f>D10</f>
        <v>4041848</v>
      </c>
      <c r="E9" s="736">
        <f>ROUND(D9/$D$8*100,2)</f>
        <v>49.42</v>
      </c>
      <c r="F9" s="738">
        <f>F10</f>
        <v>4307150</v>
      </c>
      <c r="G9" s="736">
        <f>ROUND(F9/$F$8*100,2)</f>
        <v>51.48</v>
      </c>
      <c r="H9" s="739">
        <f t="shared" si="0"/>
        <v>-265302</v>
      </c>
      <c r="I9" s="522">
        <f t="shared" si="1"/>
        <v>-6.16</v>
      </c>
    </row>
    <row r="10" spans="1:9" s="14" customFormat="1" ht="30" customHeight="1">
      <c r="A10" s="741">
        <v>4288249</v>
      </c>
      <c r="B10" s="742">
        <f t="shared" ref="B10:B27" si="2">ROUND(A10/$A$8*100,2)</f>
        <v>51.61</v>
      </c>
      <c r="C10" s="743" t="s">
        <v>25</v>
      </c>
      <c r="D10" s="747">
        <v>4041848</v>
      </c>
      <c r="E10" s="742">
        <f t="shared" ref="E10:E27" si="3">ROUND(D10/$D$8*100,2)</f>
        <v>49.42</v>
      </c>
      <c r="F10" s="747">
        <v>4307150</v>
      </c>
      <c r="G10" s="742">
        <f t="shared" ref="G10:G27" si="4">ROUND(F10/$F$8*100,2)</f>
        <v>51.48</v>
      </c>
      <c r="H10" s="748">
        <f t="shared" si="0"/>
        <v>-265302</v>
      </c>
      <c r="I10" s="517">
        <f t="shared" si="1"/>
        <v>-6.16</v>
      </c>
    </row>
    <row r="11" spans="1:9" s="42" customFormat="1" ht="30" customHeight="1">
      <c r="A11" s="506">
        <v>4020459</v>
      </c>
      <c r="B11" s="736">
        <f t="shared" si="2"/>
        <v>48.39</v>
      </c>
      <c r="C11" s="737" t="s">
        <v>458</v>
      </c>
      <c r="D11" s="738">
        <f>D12</f>
        <v>4137008</v>
      </c>
      <c r="E11" s="736">
        <f t="shared" si="3"/>
        <v>50.58</v>
      </c>
      <c r="F11" s="738">
        <f>F12</f>
        <v>4059062</v>
      </c>
      <c r="G11" s="736">
        <f t="shared" si="4"/>
        <v>48.52</v>
      </c>
      <c r="H11" s="792">
        <f t="shared" si="0"/>
        <v>77946</v>
      </c>
      <c r="I11" s="522">
        <f t="shared" si="1"/>
        <v>1.92</v>
      </c>
    </row>
    <row r="12" spans="1:9" s="14" customFormat="1" ht="30" customHeight="1">
      <c r="A12" s="757">
        <v>4020459</v>
      </c>
      <c r="B12" s="742">
        <f t="shared" si="2"/>
        <v>48.39</v>
      </c>
      <c r="C12" s="759" t="s">
        <v>894</v>
      </c>
      <c r="D12" s="747">
        <v>4137008</v>
      </c>
      <c r="E12" s="742">
        <f t="shared" si="3"/>
        <v>50.58</v>
      </c>
      <c r="F12" s="747">
        <v>4059062</v>
      </c>
      <c r="G12" s="742">
        <f t="shared" si="4"/>
        <v>48.52</v>
      </c>
      <c r="H12" s="748">
        <f t="shared" si="0"/>
        <v>77946</v>
      </c>
      <c r="I12" s="517">
        <f t="shared" si="1"/>
        <v>1.92</v>
      </c>
    </row>
    <row r="13" spans="1:9" s="42" customFormat="1" ht="30" customHeight="1">
      <c r="A13" s="506">
        <v>8318336</v>
      </c>
      <c r="B13" s="736">
        <f t="shared" si="2"/>
        <v>100.12</v>
      </c>
      <c r="C13" s="737" t="s">
        <v>459</v>
      </c>
      <c r="D13" s="738">
        <f>D14+D17</f>
        <v>8185559</v>
      </c>
      <c r="E13" s="736">
        <f t="shared" si="3"/>
        <v>100.08</v>
      </c>
      <c r="F13" s="738">
        <f>F14+F17</f>
        <v>8372816</v>
      </c>
      <c r="G13" s="736">
        <f t="shared" si="4"/>
        <v>100.08</v>
      </c>
      <c r="H13" s="739">
        <f t="shared" si="0"/>
        <v>-187257</v>
      </c>
      <c r="I13" s="522">
        <f t="shared" si="1"/>
        <v>-2.2400000000000002</v>
      </c>
    </row>
    <row r="14" spans="1:9" s="42" customFormat="1" ht="30" customHeight="1">
      <c r="A14" s="506">
        <v>8254676</v>
      </c>
      <c r="B14" s="736">
        <f t="shared" si="2"/>
        <v>99.35</v>
      </c>
      <c r="C14" s="737" t="s">
        <v>364</v>
      </c>
      <c r="D14" s="738">
        <f>SUM(D15:D16)</f>
        <v>8110555</v>
      </c>
      <c r="E14" s="736">
        <f t="shared" si="3"/>
        <v>99.16</v>
      </c>
      <c r="F14" s="738">
        <f>SUM(F15:F16)</f>
        <v>8274711</v>
      </c>
      <c r="G14" s="736">
        <f t="shared" si="4"/>
        <v>98.91</v>
      </c>
      <c r="H14" s="739">
        <f t="shared" si="0"/>
        <v>-164156</v>
      </c>
      <c r="I14" s="522">
        <f t="shared" si="1"/>
        <v>-1.98</v>
      </c>
    </row>
    <row r="15" spans="1:9" s="14" customFormat="1" ht="30" customHeight="1">
      <c r="A15" s="741">
        <v>8241539</v>
      </c>
      <c r="B15" s="742">
        <f t="shared" si="2"/>
        <v>99.19</v>
      </c>
      <c r="C15" s="743" t="s">
        <v>32</v>
      </c>
      <c r="D15" s="747">
        <v>8097834</v>
      </c>
      <c r="E15" s="742">
        <f t="shared" si="3"/>
        <v>99.01</v>
      </c>
      <c r="F15" s="747">
        <v>8261212</v>
      </c>
      <c r="G15" s="742">
        <f t="shared" si="4"/>
        <v>98.74</v>
      </c>
      <c r="H15" s="748">
        <f t="shared" si="0"/>
        <v>-163378</v>
      </c>
      <c r="I15" s="517">
        <f t="shared" si="1"/>
        <v>-1.98</v>
      </c>
    </row>
    <row r="16" spans="1:9" s="14" customFormat="1" ht="30" customHeight="1">
      <c r="A16" s="741">
        <v>13137</v>
      </c>
      <c r="B16" s="742">
        <f t="shared" si="2"/>
        <v>0.16</v>
      </c>
      <c r="C16" s="743" t="s">
        <v>903</v>
      </c>
      <c r="D16" s="747">
        <v>12721</v>
      </c>
      <c r="E16" s="742">
        <f t="shared" si="3"/>
        <v>0.16</v>
      </c>
      <c r="F16" s="747">
        <v>13499</v>
      </c>
      <c r="G16" s="742">
        <f t="shared" si="4"/>
        <v>0.16</v>
      </c>
      <c r="H16" s="748">
        <f t="shared" si="0"/>
        <v>-778</v>
      </c>
      <c r="I16" s="517">
        <f t="shared" si="1"/>
        <v>-5.76</v>
      </c>
    </row>
    <row r="17" spans="1:9" s="42" customFormat="1" ht="30" customHeight="1">
      <c r="A17" s="506">
        <v>63660</v>
      </c>
      <c r="B17" s="736">
        <f t="shared" si="2"/>
        <v>0.77</v>
      </c>
      <c r="C17" s="737" t="s">
        <v>461</v>
      </c>
      <c r="D17" s="738">
        <f>SUM(D18:D18)</f>
        <v>75004</v>
      </c>
      <c r="E17" s="736">
        <f t="shared" si="3"/>
        <v>0.92</v>
      </c>
      <c r="F17" s="738">
        <f>SUM(F18:F18)</f>
        <v>98105</v>
      </c>
      <c r="G17" s="736">
        <f t="shared" si="4"/>
        <v>1.17</v>
      </c>
      <c r="H17" s="521">
        <f t="shared" si="0"/>
        <v>-23101</v>
      </c>
      <c r="I17" s="522">
        <f t="shared" si="1"/>
        <v>-23.55</v>
      </c>
    </row>
    <row r="18" spans="1:9" s="14" customFormat="1" ht="30" customHeight="1">
      <c r="A18" s="741">
        <v>63660</v>
      </c>
      <c r="B18" s="742">
        <f t="shared" si="2"/>
        <v>0.77</v>
      </c>
      <c r="C18" s="743" t="s">
        <v>35</v>
      </c>
      <c r="D18" s="747">
        <v>75004</v>
      </c>
      <c r="E18" s="742">
        <f t="shared" si="3"/>
        <v>0.92</v>
      </c>
      <c r="F18" s="747">
        <v>98105</v>
      </c>
      <c r="G18" s="742">
        <f t="shared" si="4"/>
        <v>1.17</v>
      </c>
      <c r="H18" s="516">
        <f t="shared" si="0"/>
        <v>-23101</v>
      </c>
      <c r="I18" s="517">
        <f t="shared" si="1"/>
        <v>-23.55</v>
      </c>
    </row>
    <row r="19" spans="1:9" s="42" customFormat="1" ht="30" customHeight="1">
      <c r="A19" s="762">
        <v>-9629</v>
      </c>
      <c r="B19" s="736">
        <f t="shared" si="2"/>
        <v>-0.12</v>
      </c>
      <c r="C19" s="737" t="s">
        <v>462</v>
      </c>
      <c r="D19" s="739">
        <f>+D8-D13</f>
        <v>-6703</v>
      </c>
      <c r="E19" s="736">
        <f t="shared" si="3"/>
        <v>-0.08</v>
      </c>
      <c r="F19" s="739">
        <f>+F8-F13</f>
        <v>-6604</v>
      </c>
      <c r="G19" s="736">
        <f t="shared" si="4"/>
        <v>-0.08</v>
      </c>
      <c r="H19" s="739">
        <f t="shared" si="0"/>
        <v>-99</v>
      </c>
      <c r="I19" s="522">
        <f t="shared" si="1"/>
        <v>1.5</v>
      </c>
    </row>
    <row r="20" spans="1:9" s="42" customFormat="1" ht="30" customHeight="1">
      <c r="A20" s="508">
        <v>9629</v>
      </c>
      <c r="B20" s="736">
        <f t="shared" si="2"/>
        <v>0.12</v>
      </c>
      <c r="C20" s="737" t="s">
        <v>904</v>
      </c>
      <c r="D20" s="525">
        <f>D21+D23</f>
        <v>6703</v>
      </c>
      <c r="E20" s="736">
        <f t="shared" si="3"/>
        <v>0.08</v>
      </c>
      <c r="F20" s="525">
        <f>F21+F23</f>
        <v>6604</v>
      </c>
      <c r="G20" s="736">
        <f t="shared" si="4"/>
        <v>0.08</v>
      </c>
      <c r="H20" s="783">
        <f t="shared" si="0"/>
        <v>99</v>
      </c>
      <c r="I20" s="522">
        <f t="shared" si="1"/>
        <v>1.5</v>
      </c>
    </row>
    <row r="21" spans="1:9" s="42" customFormat="1" ht="30" customHeight="1">
      <c r="A21" s="506">
        <v>3</v>
      </c>
      <c r="B21" s="510">
        <f t="shared" si="2"/>
        <v>0</v>
      </c>
      <c r="C21" s="737" t="s">
        <v>463</v>
      </c>
      <c r="D21" s="755">
        <f>D22</f>
        <v>16</v>
      </c>
      <c r="E21" s="510">
        <f t="shared" si="3"/>
        <v>0</v>
      </c>
      <c r="F21" s="755">
        <f>F22</f>
        <v>60</v>
      </c>
      <c r="G21" s="510">
        <f t="shared" si="4"/>
        <v>0</v>
      </c>
      <c r="H21" s="739">
        <f t="shared" si="0"/>
        <v>-44</v>
      </c>
      <c r="I21" s="522">
        <f t="shared" si="1"/>
        <v>-73.33</v>
      </c>
    </row>
    <row r="22" spans="1:9" s="14" customFormat="1" ht="30" customHeight="1">
      <c r="A22" s="741">
        <v>3</v>
      </c>
      <c r="B22" s="510">
        <f t="shared" si="2"/>
        <v>0</v>
      </c>
      <c r="C22" s="743" t="s">
        <v>36</v>
      </c>
      <c r="D22" s="744">
        <v>16</v>
      </c>
      <c r="E22" s="513">
        <f t="shared" si="3"/>
        <v>0</v>
      </c>
      <c r="F22" s="744">
        <v>60</v>
      </c>
      <c r="G22" s="513">
        <f t="shared" si="4"/>
        <v>0</v>
      </c>
      <c r="H22" s="516">
        <f t="shared" si="0"/>
        <v>-44</v>
      </c>
      <c r="I22" s="517">
        <f t="shared" si="1"/>
        <v>-73.33</v>
      </c>
    </row>
    <row r="23" spans="1:9" s="42" customFormat="1" ht="28.15" customHeight="1">
      <c r="A23" s="506">
        <v>9626</v>
      </c>
      <c r="B23" s="736">
        <f t="shared" si="2"/>
        <v>0.12</v>
      </c>
      <c r="C23" s="737" t="s">
        <v>464</v>
      </c>
      <c r="D23" s="738">
        <f>SUM(D24:D25)</f>
        <v>6687</v>
      </c>
      <c r="E23" s="736">
        <f t="shared" si="3"/>
        <v>0.08</v>
      </c>
      <c r="F23" s="738">
        <f>SUM(F24:F25)</f>
        <v>6544</v>
      </c>
      <c r="G23" s="736">
        <f t="shared" si="4"/>
        <v>0.08</v>
      </c>
      <c r="H23" s="521">
        <f t="shared" si="0"/>
        <v>143</v>
      </c>
      <c r="I23" s="522">
        <f>ROUND(H23/F23*100,2)</f>
        <v>2.19</v>
      </c>
    </row>
    <row r="24" spans="1:9" s="14" customFormat="1" ht="28.15" customHeight="1">
      <c r="A24" s="741">
        <v>6602</v>
      </c>
      <c r="B24" s="742">
        <f t="shared" si="2"/>
        <v>0.08</v>
      </c>
      <c r="C24" s="743" t="s">
        <v>37</v>
      </c>
      <c r="D24" s="747">
        <v>6686</v>
      </c>
      <c r="E24" s="742">
        <f t="shared" si="3"/>
        <v>0.08</v>
      </c>
      <c r="F24" s="747">
        <v>6540</v>
      </c>
      <c r="G24" s="742">
        <f t="shared" si="4"/>
        <v>0.08</v>
      </c>
      <c r="H24" s="516">
        <f t="shared" si="0"/>
        <v>146</v>
      </c>
      <c r="I24" s="517">
        <f>ROUND(H24/F24*100,2)</f>
        <v>2.23</v>
      </c>
    </row>
    <row r="25" spans="1:9" s="14" customFormat="1" ht="28.15" customHeight="1">
      <c r="A25" s="741">
        <v>3024</v>
      </c>
      <c r="B25" s="742">
        <f t="shared" si="2"/>
        <v>0.04</v>
      </c>
      <c r="C25" s="743" t="s">
        <v>38</v>
      </c>
      <c r="D25" s="747">
        <v>1</v>
      </c>
      <c r="E25" s="513">
        <f t="shared" si="3"/>
        <v>0</v>
      </c>
      <c r="F25" s="747">
        <v>4</v>
      </c>
      <c r="G25" s="513">
        <f t="shared" si="4"/>
        <v>0</v>
      </c>
      <c r="H25" s="516">
        <f>D25-F25</f>
        <v>-3</v>
      </c>
      <c r="I25" s="517">
        <f>ROUND(H25/F25*100,2)</f>
        <v>-75</v>
      </c>
    </row>
    <row r="26" spans="1:9" s="42" customFormat="1" ht="26.45" customHeight="1">
      <c r="A26" s="508">
        <v>9629</v>
      </c>
      <c r="B26" s="736">
        <f t="shared" si="2"/>
        <v>0.12</v>
      </c>
      <c r="C26" s="737" t="s">
        <v>465</v>
      </c>
      <c r="D26" s="525">
        <f>+D20</f>
        <v>6703</v>
      </c>
      <c r="E26" s="736">
        <f t="shared" si="3"/>
        <v>0.08</v>
      </c>
      <c r="F26" s="525">
        <f>+F20</f>
        <v>6604</v>
      </c>
      <c r="G26" s="736">
        <f t="shared" si="4"/>
        <v>0.08</v>
      </c>
      <c r="H26" s="521">
        <f t="shared" si="0"/>
        <v>99</v>
      </c>
      <c r="I26" s="522">
        <f>ROUND(H26/F26*100,2)</f>
        <v>1.5</v>
      </c>
    </row>
    <row r="27" spans="1:9" s="42" customFormat="1" ht="18" customHeight="1">
      <c r="A27" s="768">
        <f>+A19+A26</f>
        <v>0</v>
      </c>
      <c r="B27" s="510">
        <f t="shared" si="2"/>
        <v>0</v>
      </c>
      <c r="C27" s="737" t="s">
        <v>219</v>
      </c>
      <c r="D27" s="769">
        <f>+D19+D26</f>
        <v>0</v>
      </c>
      <c r="E27" s="510">
        <f t="shared" si="3"/>
        <v>0</v>
      </c>
      <c r="F27" s="769">
        <f>+F19+F26</f>
        <v>0</v>
      </c>
      <c r="G27" s="510">
        <f t="shared" si="4"/>
        <v>0</v>
      </c>
      <c r="H27" s="769">
        <f t="shared" si="0"/>
        <v>0</v>
      </c>
      <c r="I27" s="758">
        <v>0</v>
      </c>
    </row>
    <row r="28" spans="1:9" s="14" customFormat="1" ht="17.45" customHeight="1" thickBot="1">
      <c r="A28" s="749"/>
      <c r="B28" s="750"/>
      <c r="C28" s="751"/>
      <c r="D28" s="752"/>
      <c r="E28" s="750"/>
      <c r="F28" s="752"/>
      <c r="G28" s="750"/>
      <c r="H28" s="793"/>
      <c r="I28" s="554"/>
    </row>
    <row r="29" spans="1:9" ht="34.15" customHeight="1">
      <c r="A29" s="818" t="s">
        <v>905</v>
      </c>
      <c r="B29" s="818"/>
      <c r="C29" s="818"/>
      <c r="D29" s="818"/>
      <c r="E29" s="818"/>
      <c r="F29" s="818"/>
      <c r="G29" s="818"/>
      <c r="H29" s="818"/>
      <c r="I29" s="818"/>
    </row>
    <row r="30" spans="1:9">
      <c r="A30" s="789"/>
      <c r="B30" s="790"/>
      <c r="C30" s="790"/>
      <c r="D30" s="790"/>
      <c r="E30" s="791"/>
      <c r="F30" s="790"/>
      <c r="G30" s="790"/>
      <c r="H30" s="790"/>
      <c r="I30" s="790"/>
    </row>
    <row r="31" spans="1:9">
      <c r="C31" s="249"/>
    </row>
    <row r="32" spans="1:9">
      <c r="C32" s="249"/>
    </row>
    <row r="33" spans="3:3">
      <c r="C33" s="249"/>
    </row>
    <row r="34" spans="3:3">
      <c r="C34" s="249"/>
    </row>
    <row r="35" spans="3:3">
      <c r="C35" s="249"/>
    </row>
    <row r="36" spans="3:3">
      <c r="C36" s="249"/>
    </row>
    <row r="37" spans="3:3">
      <c r="C37" s="249"/>
    </row>
    <row r="38" spans="3:3">
      <c r="C38" s="249"/>
    </row>
  </sheetData>
  <mergeCells count="10">
    <mergeCell ref="A29:I29"/>
    <mergeCell ref="A1:I1"/>
    <mergeCell ref="A2:I2"/>
    <mergeCell ref="A3:I3"/>
    <mergeCell ref="A4:I4"/>
    <mergeCell ref="A5:B5"/>
    <mergeCell ref="C5:C6"/>
    <mergeCell ref="D5:E5"/>
    <mergeCell ref="F5:G5"/>
    <mergeCell ref="H5:I5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orientation="portrait" useFirstPageNumber="1" r:id="rId1"/>
  <headerFooter alignWithMargins="0">
    <oddFooter>&amp;C&amp;"細明體,標準"附&amp;"Times New Roman,標準"3-&amp;P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>
  <dimension ref="A1:H20"/>
  <sheetViews>
    <sheetView topLeftCell="A13" workbookViewId="0">
      <selection activeCell="M6" sqref="L6:M6"/>
    </sheetView>
  </sheetViews>
  <sheetFormatPr defaultColWidth="9" defaultRowHeight="15.75"/>
  <cols>
    <col min="1" max="1" width="42.75" style="6" bestFit="1" customWidth="1"/>
    <col min="2" max="2" width="15.875" style="6" customWidth="1"/>
    <col min="3" max="3" width="15.5" style="6" bestFit="1" customWidth="1"/>
    <col min="4" max="4" width="10.5" style="6" bestFit="1" customWidth="1"/>
    <col min="5" max="5" width="5.5" style="6" customWidth="1"/>
    <col min="6" max="6" width="39" style="6" customWidth="1"/>
    <col min="7" max="7" width="9" style="6"/>
    <col min="8" max="8" width="26.375" style="6" customWidth="1"/>
    <col min="9" max="9" width="19.875" style="6" customWidth="1"/>
    <col min="10" max="16384" width="9" style="6"/>
  </cols>
  <sheetData>
    <row r="1" spans="1:8" s="2" customFormat="1" ht="21">
      <c r="A1" s="827" t="s">
        <v>399</v>
      </c>
      <c r="B1" s="828"/>
      <c r="C1" s="828"/>
      <c r="D1" s="828"/>
      <c r="E1" s="828"/>
      <c r="F1" s="1"/>
      <c r="G1" s="1"/>
      <c r="H1" s="1"/>
    </row>
    <row r="2" spans="1:8" s="2" customFormat="1" ht="21">
      <c r="A2" s="827" t="s">
        <v>223</v>
      </c>
      <c r="B2" s="828"/>
      <c r="C2" s="828"/>
      <c r="D2" s="828"/>
      <c r="E2" s="828"/>
      <c r="F2" s="1"/>
      <c r="G2" s="1"/>
      <c r="H2" s="1"/>
    </row>
    <row r="3" spans="1:8" s="2" customFormat="1" ht="24.75" customHeight="1">
      <c r="A3" s="829" t="s">
        <v>924</v>
      </c>
      <c r="B3" s="830"/>
      <c r="C3" s="830"/>
      <c r="D3" s="830"/>
      <c r="E3" s="830"/>
      <c r="F3" s="3"/>
      <c r="G3" s="3"/>
      <c r="H3" s="3"/>
    </row>
    <row r="4" spans="1:8" s="2" customFormat="1" ht="24.95" customHeight="1" thickBot="1">
      <c r="A4" s="838" t="s">
        <v>676</v>
      </c>
      <c r="B4" s="839"/>
      <c r="C4" s="839"/>
      <c r="D4" s="839"/>
      <c r="E4" s="839"/>
      <c r="F4" s="4"/>
      <c r="G4" s="4"/>
      <c r="H4" s="4"/>
    </row>
    <row r="5" spans="1:8" ht="15.75" customHeight="1">
      <c r="A5" s="855" t="s">
        <v>149</v>
      </c>
      <c r="B5" s="858" t="s">
        <v>73</v>
      </c>
      <c r="C5" s="861" t="s">
        <v>71</v>
      </c>
      <c r="D5" s="862"/>
      <c r="E5" s="863"/>
      <c r="F5" s="4"/>
      <c r="G5" s="4"/>
      <c r="H5" s="4"/>
    </row>
    <row r="6" spans="1:8" ht="15.75" customHeight="1">
      <c r="A6" s="856"/>
      <c r="B6" s="859"/>
      <c r="C6" s="864"/>
      <c r="D6" s="865"/>
      <c r="E6" s="866"/>
      <c r="F6" s="4"/>
      <c r="G6" s="4"/>
      <c r="H6" s="4"/>
    </row>
    <row r="7" spans="1:8" ht="15.75" customHeight="1">
      <c r="A7" s="857"/>
      <c r="B7" s="860"/>
      <c r="C7" s="867"/>
      <c r="D7" s="868"/>
      <c r="E7" s="869"/>
    </row>
    <row r="8" spans="1:8" ht="8.25" customHeight="1">
      <c r="A8" s="652"/>
      <c r="B8" s="653"/>
      <c r="C8" s="118"/>
      <c r="D8" s="199"/>
      <c r="E8" s="121"/>
    </row>
    <row r="9" spans="1:8" s="14" customFormat="1" ht="30" customHeight="1">
      <c r="A9" s="200" t="s">
        <v>184</v>
      </c>
      <c r="B9" s="201"/>
      <c r="C9" s="202"/>
      <c r="D9" s="203"/>
      <c r="E9" s="204"/>
    </row>
    <row r="10" spans="1:8" s="42" customFormat="1" ht="30" customHeight="1">
      <c r="A10" s="205" t="s">
        <v>196</v>
      </c>
      <c r="B10" s="96" t="s">
        <v>144</v>
      </c>
      <c r="C10" s="206"/>
      <c r="D10" s="207"/>
      <c r="E10" s="204"/>
    </row>
    <row r="11" spans="1:8" s="42" customFormat="1" ht="30" customHeight="1">
      <c r="A11" s="205" t="s">
        <v>197</v>
      </c>
      <c r="B11" s="208">
        <f>D11-D12-D13</f>
        <v>7204</v>
      </c>
      <c r="C11" s="209" t="s">
        <v>238</v>
      </c>
      <c r="D11" s="651">
        <v>12721</v>
      </c>
      <c r="E11" s="656" t="s">
        <v>185</v>
      </c>
      <c r="F11" s="50"/>
    </row>
    <row r="12" spans="1:8" s="42" customFormat="1" ht="30" customHeight="1">
      <c r="A12" s="205" t="s">
        <v>186</v>
      </c>
      <c r="B12" s="44"/>
      <c r="C12" s="209" t="s">
        <v>925</v>
      </c>
      <c r="D12" s="211">
        <v>17</v>
      </c>
      <c r="E12" s="656" t="s">
        <v>185</v>
      </c>
      <c r="F12" s="51"/>
      <c r="H12" s="15"/>
    </row>
    <row r="13" spans="1:8" s="14" customFormat="1" ht="30" customHeight="1">
      <c r="A13" s="205" t="s">
        <v>186</v>
      </c>
      <c r="B13" s="44"/>
      <c r="C13" s="209" t="s">
        <v>926</v>
      </c>
      <c r="D13" s="211">
        <v>5500</v>
      </c>
      <c r="E13" s="656" t="s">
        <v>185</v>
      </c>
    </row>
    <row r="14" spans="1:8" s="14" customFormat="1" ht="30" customHeight="1">
      <c r="A14" s="200" t="s">
        <v>94</v>
      </c>
      <c r="B14" s="39">
        <f>B11</f>
        <v>7204</v>
      </c>
      <c r="C14" s="212"/>
      <c r="D14" s="211"/>
      <c r="E14" s="657"/>
    </row>
    <row r="15" spans="1:8" s="14" customFormat="1" ht="30" customHeight="1">
      <c r="A15" s="200" t="s">
        <v>190</v>
      </c>
      <c r="B15" s="217"/>
      <c r="C15" s="218"/>
      <c r="D15" s="219"/>
      <c r="E15" s="216"/>
    </row>
    <row r="16" spans="1:8" s="14" customFormat="1" ht="45" customHeight="1">
      <c r="A16" s="205" t="s">
        <v>559</v>
      </c>
      <c r="B16" s="44">
        <v>-530</v>
      </c>
      <c r="C16" s="854" t="s">
        <v>927</v>
      </c>
      <c r="D16" s="852"/>
      <c r="E16" s="853"/>
    </row>
    <row r="17" spans="1:5" s="14" customFormat="1" ht="30" customHeight="1">
      <c r="A17" s="200" t="s">
        <v>96</v>
      </c>
      <c r="B17" s="109">
        <f>SUM(B16:B16)</f>
        <v>-530</v>
      </c>
      <c r="C17" s="220"/>
      <c r="D17" s="221"/>
      <c r="E17" s="222"/>
    </row>
    <row r="18" spans="1:5" s="14" customFormat="1" ht="30" customHeight="1">
      <c r="A18" s="200" t="s">
        <v>191</v>
      </c>
      <c r="B18" s="109">
        <f>B14+B17</f>
        <v>6674</v>
      </c>
      <c r="C18" s="223"/>
      <c r="D18" s="224"/>
      <c r="E18" s="225"/>
    </row>
    <row r="19" spans="1:5" s="14" customFormat="1" ht="30" customHeight="1">
      <c r="A19" s="200" t="s">
        <v>192</v>
      </c>
      <c r="B19" s="109">
        <v>182265</v>
      </c>
      <c r="C19" s="223"/>
      <c r="D19" s="224"/>
      <c r="E19" s="225"/>
    </row>
    <row r="20" spans="1:5" s="14" customFormat="1" ht="275.45" customHeight="1" thickBot="1">
      <c r="A20" s="226" t="s">
        <v>193</v>
      </c>
      <c r="B20" s="227">
        <f>B18+B19</f>
        <v>188939</v>
      </c>
      <c r="C20" s="228"/>
      <c r="D20" s="229"/>
      <c r="E20" s="230"/>
    </row>
  </sheetData>
  <mergeCells count="8">
    <mergeCell ref="C16:E16"/>
    <mergeCell ref="A1:E1"/>
    <mergeCell ref="A2:E2"/>
    <mergeCell ref="A3:E3"/>
    <mergeCell ref="A4:E4"/>
    <mergeCell ref="A5:A7"/>
    <mergeCell ref="B5:B7"/>
    <mergeCell ref="C5:E7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2" orientation="portrait" useFirstPageNumber="1" r:id="rId1"/>
  <headerFooter alignWithMargins="0">
    <oddFooter>&amp;C&amp;"細明體,標準"附&amp;"Times New Roman,標準"3-&amp;P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>
  <dimension ref="A1:E53"/>
  <sheetViews>
    <sheetView view="pageBreakPreview" zoomScale="60" zoomScaleNormal="100" workbookViewId="0">
      <selection activeCell="O30" sqref="O30"/>
    </sheetView>
  </sheetViews>
  <sheetFormatPr defaultColWidth="9" defaultRowHeight="15.75"/>
  <cols>
    <col min="1" max="1" width="14.625" style="6" customWidth="1"/>
    <col min="2" max="2" width="33.125" style="6" customWidth="1"/>
    <col min="3" max="3" width="14.625" style="6" customWidth="1"/>
    <col min="4" max="4" width="14.5" style="27" customWidth="1"/>
    <col min="5" max="5" width="13.125" style="6" customWidth="1"/>
    <col min="6" max="16384" width="9" style="6"/>
  </cols>
  <sheetData>
    <row r="1" spans="1:5" ht="21">
      <c r="A1" s="827" t="s">
        <v>399</v>
      </c>
      <c r="B1" s="827"/>
      <c r="C1" s="827"/>
      <c r="D1" s="827"/>
      <c r="E1" s="827"/>
    </row>
    <row r="2" spans="1:5" ht="21">
      <c r="A2" s="827" t="s">
        <v>223</v>
      </c>
      <c r="B2" s="827"/>
      <c r="C2" s="827"/>
      <c r="D2" s="827"/>
      <c r="E2" s="827"/>
    </row>
    <row r="3" spans="1:5" ht="24.75" customHeight="1">
      <c r="A3" s="829" t="s">
        <v>972</v>
      </c>
      <c r="B3" s="830"/>
      <c r="C3" s="830"/>
      <c r="D3" s="830"/>
      <c r="E3" s="830"/>
    </row>
    <row r="4" spans="1:5" ht="24.75" customHeight="1" thickBot="1">
      <c r="A4" s="838" t="s">
        <v>681</v>
      </c>
      <c r="B4" s="839"/>
      <c r="C4" s="839"/>
      <c r="D4" s="839"/>
      <c r="E4" s="839"/>
    </row>
    <row r="5" spans="1:5" ht="15.75" customHeight="1">
      <c r="A5" s="919" t="s">
        <v>700</v>
      </c>
      <c r="B5" s="922" t="s">
        <v>157</v>
      </c>
      <c r="C5" s="928" t="s">
        <v>701</v>
      </c>
      <c r="D5" s="928" t="s">
        <v>213</v>
      </c>
      <c r="E5" s="925" t="s">
        <v>158</v>
      </c>
    </row>
    <row r="6" spans="1:5" ht="15.75" customHeight="1">
      <c r="A6" s="920"/>
      <c r="B6" s="923"/>
      <c r="C6" s="929"/>
      <c r="D6" s="929"/>
      <c r="E6" s="926"/>
    </row>
    <row r="7" spans="1:5" ht="15.75" customHeight="1">
      <c r="A7" s="921"/>
      <c r="B7" s="924"/>
      <c r="C7" s="930"/>
      <c r="D7" s="930"/>
      <c r="E7" s="927"/>
    </row>
    <row r="8" spans="1:5" ht="9" customHeight="1">
      <c r="A8" s="34"/>
      <c r="B8" s="177"/>
      <c r="C8" s="654"/>
      <c r="D8" s="655"/>
      <c r="E8" s="178"/>
    </row>
    <row r="9" spans="1:5" s="42" customFormat="1" ht="30" customHeight="1">
      <c r="A9" s="179">
        <v>2738789</v>
      </c>
      <c r="B9" s="180" t="s">
        <v>246</v>
      </c>
      <c r="C9" s="181">
        <v>3018521</v>
      </c>
      <c r="D9" s="181">
        <v>3024551</v>
      </c>
      <c r="E9" s="182">
        <v>-6030</v>
      </c>
    </row>
    <row r="10" spans="1:5" s="42" customFormat="1" ht="30" customHeight="1">
      <c r="A10" s="179">
        <v>2738439</v>
      </c>
      <c r="B10" s="183" t="s">
        <v>159</v>
      </c>
      <c r="C10" s="181">
        <v>3017456</v>
      </c>
      <c r="D10" s="181">
        <v>3023489</v>
      </c>
      <c r="E10" s="182">
        <v>-6033</v>
      </c>
    </row>
    <row r="11" spans="1:5" s="14" customFormat="1" ht="30" customHeight="1">
      <c r="A11" s="184">
        <v>178113</v>
      </c>
      <c r="B11" s="185" t="s">
        <v>160</v>
      </c>
      <c r="C11" s="186">
        <v>188939</v>
      </c>
      <c r="D11" s="186">
        <v>182265</v>
      </c>
      <c r="E11" s="187">
        <v>6674</v>
      </c>
    </row>
    <row r="12" spans="1:5" s="14" customFormat="1" ht="30" customHeight="1">
      <c r="A12" s="184">
        <v>2560326</v>
      </c>
      <c r="B12" s="185" t="s">
        <v>162</v>
      </c>
      <c r="C12" s="186">
        <v>2828517</v>
      </c>
      <c r="D12" s="186">
        <v>2841224</v>
      </c>
      <c r="E12" s="187">
        <v>-12707</v>
      </c>
    </row>
    <row r="13" spans="1:5" s="42" customFormat="1" ht="30" customHeight="1">
      <c r="A13" s="179">
        <v>350</v>
      </c>
      <c r="B13" s="183" t="s">
        <v>168</v>
      </c>
      <c r="C13" s="181">
        <v>1065</v>
      </c>
      <c r="D13" s="181">
        <v>1062</v>
      </c>
      <c r="E13" s="182">
        <v>3</v>
      </c>
    </row>
    <row r="14" spans="1:5" s="14" customFormat="1" ht="30" customHeight="1">
      <c r="A14" s="184">
        <v>350</v>
      </c>
      <c r="B14" s="185" t="s">
        <v>170</v>
      </c>
      <c r="C14" s="186">
        <v>1065</v>
      </c>
      <c r="D14" s="186">
        <v>1062</v>
      </c>
      <c r="E14" s="187">
        <v>3</v>
      </c>
    </row>
    <row r="15" spans="1:5" s="14" customFormat="1" ht="30" hidden="1" customHeight="1">
      <c r="A15" s="184"/>
      <c r="B15" s="185"/>
      <c r="C15" s="186"/>
      <c r="D15" s="186"/>
      <c r="E15" s="187"/>
    </row>
    <row r="16" spans="1:5" s="14" customFormat="1" ht="30" hidden="1" customHeight="1">
      <c r="A16" s="184"/>
      <c r="B16" s="185"/>
      <c r="C16" s="186"/>
      <c r="D16" s="186"/>
      <c r="E16" s="187"/>
    </row>
    <row r="17" spans="1:5" s="14" customFormat="1" ht="30" hidden="1" customHeight="1">
      <c r="A17" s="184"/>
      <c r="B17" s="185"/>
      <c r="C17" s="186"/>
      <c r="D17" s="186"/>
      <c r="E17" s="187"/>
    </row>
    <row r="18" spans="1:5" s="14" customFormat="1" ht="30" hidden="1" customHeight="1">
      <c r="A18" s="184"/>
      <c r="B18" s="185"/>
      <c r="C18" s="186"/>
      <c r="D18" s="186"/>
      <c r="E18" s="187"/>
    </row>
    <row r="19" spans="1:5" s="14" customFormat="1" ht="30" hidden="1" customHeight="1">
      <c r="A19" s="184"/>
      <c r="B19" s="185"/>
      <c r="C19" s="186"/>
      <c r="D19" s="186"/>
      <c r="E19" s="187"/>
    </row>
    <row r="20" spans="1:5" s="14" customFormat="1" ht="30" hidden="1" customHeight="1">
      <c r="A20" s="184"/>
      <c r="B20" s="185"/>
      <c r="C20" s="186"/>
      <c r="D20" s="186"/>
      <c r="E20" s="187"/>
    </row>
    <row r="21" spans="1:5" s="14" customFormat="1" ht="30" hidden="1" customHeight="1">
      <c r="A21" s="184"/>
      <c r="B21" s="185"/>
      <c r="C21" s="186"/>
      <c r="D21" s="186"/>
      <c r="E21" s="187"/>
    </row>
    <row r="22" spans="1:5" s="14" customFormat="1" ht="30" hidden="1" customHeight="1">
      <c r="A22" s="184"/>
      <c r="B22" s="185"/>
      <c r="C22" s="186"/>
      <c r="D22" s="186"/>
      <c r="E22" s="187"/>
    </row>
    <row r="23" spans="1:5" s="14" customFormat="1" ht="30" hidden="1" customHeight="1">
      <c r="A23" s="184"/>
      <c r="B23" s="185"/>
      <c r="C23" s="186"/>
      <c r="D23" s="186"/>
      <c r="E23" s="187"/>
    </row>
    <row r="24" spans="1:5" s="14" customFormat="1" ht="30" hidden="1" customHeight="1">
      <c r="A24" s="184"/>
      <c r="B24" s="185"/>
      <c r="C24" s="186"/>
      <c r="D24" s="186"/>
      <c r="E24" s="187"/>
    </row>
    <row r="25" spans="1:5" s="14" customFormat="1" ht="30" hidden="1" customHeight="1">
      <c r="A25" s="184"/>
      <c r="B25" s="185"/>
      <c r="C25" s="186"/>
      <c r="D25" s="186"/>
      <c r="E25" s="187"/>
    </row>
    <row r="26" spans="1:5" s="14" customFormat="1" ht="30" hidden="1" customHeight="1">
      <c r="A26" s="184"/>
      <c r="B26" s="185"/>
      <c r="C26" s="186"/>
      <c r="D26" s="186"/>
      <c r="E26" s="187"/>
    </row>
    <row r="27" spans="1:5" s="14" customFormat="1" ht="23.45" hidden="1" customHeight="1">
      <c r="A27" s="184"/>
      <c r="B27" s="185"/>
      <c r="C27" s="186"/>
      <c r="D27" s="186"/>
      <c r="E27" s="187"/>
    </row>
    <row r="28" spans="1:5" s="14" customFormat="1" ht="29.25" hidden="1" customHeight="1">
      <c r="A28" s="184"/>
      <c r="B28" s="185"/>
      <c r="C28" s="186"/>
      <c r="D28" s="186"/>
      <c r="E28" s="187"/>
    </row>
    <row r="29" spans="1:5" s="14" customFormat="1" ht="13.9" customHeight="1">
      <c r="A29" s="184"/>
      <c r="B29" s="185"/>
      <c r="C29" s="186"/>
      <c r="D29" s="186"/>
      <c r="E29" s="187"/>
    </row>
    <row r="30" spans="1:5" s="42" customFormat="1" ht="36" customHeight="1">
      <c r="A30" s="179">
        <v>2738789</v>
      </c>
      <c r="B30" s="180" t="s">
        <v>24</v>
      </c>
      <c r="C30" s="181">
        <v>3018521</v>
      </c>
      <c r="D30" s="181">
        <v>3024551</v>
      </c>
      <c r="E30" s="182">
        <v>-6030</v>
      </c>
    </row>
    <row r="31" spans="1:5" s="42" customFormat="1" ht="36" customHeight="1">
      <c r="A31" s="179"/>
      <c r="B31" s="180"/>
      <c r="C31" s="181"/>
      <c r="D31" s="181"/>
      <c r="E31" s="182"/>
    </row>
    <row r="32" spans="1:5" s="42" customFormat="1" ht="30" customHeight="1">
      <c r="A32" s="179">
        <v>2738789</v>
      </c>
      <c r="B32" s="180" t="s">
        <v>40</v>
      </c>
      <c r="C32" s="181">
        <v>3018521</v>
      </c>
      <c r="D32" s="181">
        <v>3024551</v>
      </c>
      <c r="E32" s="182">
        <v>-6030</v>
      </c>
    </row>
    <row r="33" spans="1:5" s="42" customFormat="1" ht="30" customHeight="1">
      <c r="A33" s="179">
        <v>2738768</v>
      </c>
      <c r="B33" s="183" t="s">
        <v>172</v>
      </c>
      <c r="C33" s="181">
        <v>3018504</v>
      </c>
      <c r="D33" s="181">
        <v>3024532</v>
      </c>
      <c r="E33" s="182">
        <v>-6028</v>
      </c>
    </row>
    <row r="34" spans="1:5" s="14" customFormat="1" ht="30" customHeight="1">
      <c r="A34" s="184">
        <v>2350000</v>
      </c>
      <c r="B34" s="185" t="s">
        <v>173</v>
      </c>
      <c r="C34" s="186">
        <v>2640736</v>
      </c>
      <c r="D34" s="186">
        <v>2641264</v>
      </c>
      <c r="E34" s="187">
        <v>-528</v>
      </c>
    </row>
    <row r="35" spans="1:5" s="14" customFormat="1" ht="30" customHeight="1">
      <c r="A35" s="184">
        <v>120526</v>
      </c>
      <c r="B35" s="185" t="s">
        <v>174</v>
      </c>
      <c r="C35" s="186">
        <v>119526</v>
      </c>
      <c r="D35" s="186">
        <v>120026</v>
      </c>
      <c r="E35" s="187">
        <v>-500</v>
      </c>
    </row>
    <row r="36" spans="1:5" s="14" customFormat="1" ht="30" customHeight="1">
      <c r="A36" s="184">
        <v>268242</v>
      </c>
      <c r="B36" s="185" t="s">
        <v>175</v>
      </c>
      <c r="C36" s="186">
        <v>258242</v>
      </c>
      <c r="D36" s="186">
        <v>263242</v>
      </c>
      <c r="E36" s="187">
        <v>-5000</v>
      </c>
    </row>
    <row r="37" spans="1:5" s="42" customFormat="1" ht="30" customHeight="1">
      <c r="A37" s="179">
        <v>21</v>
      </c>
      <c r="B37" s="188" t="s">
        <v>177</v>
      </c>
      <c r="C37" s="181">
        <v>17</v>
      </c>
      <c r="D37" s="181">
        <v>19</v>
      </c>
      <c r="E37" s="182">
        <v>-2</v>
      </c>
    </row>
    <row r="38" spans="1:5" s="14" customFormat="1" ht="30" customHeight="1">
      <c r="A38" s="184">
        <v>21</v>
      </c>
      <c r="B38" s="185" t="s">
        <v>179</v>
      </c>
      <c r="C38" s="186">
        <v>17</v>
      </c>
      <c r="D38" s="186">
        <v>19</v>
      </c>
      <c r="E38" s="187">
        <v>-2</v>
      </c>
    </row>
    <row r="39" spans="1:5" s="42" customFormat="1" ht="30" customHeight="1">
      <c r="A39" s="195">
        <v>0</v>
      </c>
      <c r="B39" s="180" t="s">
        <v>245</v>
      </c>
      <c r="C39" s="196">
        <v>0</v>
      </c>
      <c r="D39" s="196">
        <v>0</v>
      </c>
      <c r="E39" s="197">
        <v>0</v>
      </c>
    </row>
    <row r="40" spans="1:5" s="42" customFormat="1" ht="30" customHeight="1">
      <c r="A40" s="195">
        <v>0</v>
      </c>
      <c r="B40" s="183" t="s">
        <v>182</v>
      </c>
      <c r="C40" s="196">
        <v>0</v>
      </c>
      <c r="D40" s="196">
        <v>0</v>
      </c>
      <c r="E40" s="197">
        <v>0</v>
      </c>
    </row>
    <row r="41" spans="1:5" s="14" customFormat="1" ht="30" customHeight="1">
      <c r="A41" s="198">
        <v>0</v>
      </c>
      <c r="B41" s="185" t="s">
        <v>183</v>
      </c>
      <c r="C41" s="194">
        <v>0</v>
      </c>
      <c r="D41" s="194">
        <v>0</v>
      </c>
      <c r="E41" s="189">
        <v>0</v>
      </c>
    </row>
    <row r="42" spans="1:5" s="14" customFormat="1" ht="30" hidden="1" customHeight="1">
      <c r="A42" s="198"/>
      <c r="B42" s="185"/>
      <c r="C42" s="194"/>
      <c r="D42" s="194"/>
      <c r="E42" s="189"/>
    </row>
    <row r="43" spans="1:5" s="14" customFormat="1" ht="30" hidden="1" customHeight="1">
      <c r="A43" s="198"/>
      <c r="B43" s="185"/>
      <c r="C43" s="194"/>
      <c r="D43" s="194"/>
      <c r="E43" s="189"/>
    </row>
    <row r="44" spans="1:5" s="14" customFormat="1" ht="30" hidden="1" customHeight="1">
      <c r="A44" s="198"/>
      <c r="B44" s="185"/>
      <c r="C44" s="194"/>
      <c r="D44" s="194"/>
      <c r="E44" s="189"/>
    </row>
    <row r="45" spans="1:5" s="14" customFormat="1" ht="30" hidden="1" customHeight="1">
      <c r="A45" s="198"/>
      <c r="B45" s="185"/>
      <c r="C45" s="194"/>
      <c r="D45" s="194"/>
      <c r="E45" s="189"/>
    </row>
    <row r="46" spans="1:5" s="14" customFormat="1" ht="30" hidden="1" customHeight="1">
      <c r="A46" s="198"/>
      <c r="B46" s="185"/>
      <c r="C46" s="194"/>
      <c r="D46" s="194"/>
      <c r="E46" s="189"/>
    </row>
    <row r="47" spans="1:5" s="14" customFormat="1" ht="30" hidden="1" customHeight="1">
      <c r="A47" s="198"/>
      <c r="B47" s="185"/>
      <c r="C47" s="194"/>
      <c r="D47" s="194"/>
      <c r="E47" s="189"/>
    </row>
    <row r="48" spans="1:5" s="14" customFormat="1" ht="30" hidden="1" customHeight="1">
      <c r="A48" s="198"/>
      <c r="B48" s="185"/>
      <c r="C48" s="194"/>
      <c r="D48" s="194"/>
      <c r="E48" s="189"/>
    </row>
    <row r="49" spans="1:5" s="14" customFormat="1" ht="30" hidden="1" customHeight="1">
      <c r="A49" s="198"/>
      <c r="B49" s="185"/>
      <c r="C49" s="194"/>
      <c r="D49" s="194"/>
      <c r="E49" s="189"/>
    </row>
    <row r="50" spans="1:5" s="14" customFormat="1" ht="23.45" hidden="1" customHeight="1">
      <c r="A50" s="198"/>
      <c r="B50" s="185"/>
      <c r="C50" s="194"/>
      <c r="D50" s="194"/>
      <c r="E50" s="189"/>
    </row>
    <row r="51" spans="1:5" s="14" customFormat="1" ht="29.25" hidden="1" customHeight="1">
      <c r="A51" s="198"/>
      <c r="B51" s="185"/>
      <c r="C51" s="194"/>
      <c r="D51" s="194"/>
      <c r="E51" s="189"/>
    </row>
    <row r="52" spans="1:5" s="14" customFormat="1" ht="26.45" customHeight="1">
      <c r="A52" s="198"/>
      <c r="B52" s="185"/>
      <c r="C52" s="194"/>
      <c r="D52" s="194"/>
      <c r="E52" s="189"/>
    </row>
    <row r="53" spans="1:5" s="42" customFormat="1" ht="30" customHeight="1" thickBot="1">
      <c r="A53" s="190">
        <v>2738789</v>
      </c>
      <c r="B53" s="191" t="s">
        <v>24</v>
      </c>
      <c r="C53" s="192">
        <v>3018521</v>
      </c>
      <c r="D53" s="192">
        <v>3024551</v>
      </c>
      <c r="E53" s="193">
        <v>-6030</v>
      </c>
    </row>
  </sheetData>
  <mergeCells count="9">
    <mergeCell ref="A1:E1"/>
    <mergeCell ref="A2:E2"/>
    <mergeCell ref="A3:E3"/>
    <mergeCell ref="A4:E4"/>
    <mergeCell ref="A5:A7"/>
    <mergeCell ref="B5:B7"/>
    <mergeCell ref="C5:C7"/>
    <mergeCell ref="D5:D7"/>
    <mergeCell ref="E5:E7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3" orientation="portrait" useFirstPageNumber="1" r:id="rId1"/>
  <headerFooter alignWithMargins="0">
    <oddFooter>&amp;C&amp;"細明體,標準"附&amp;"Times New Roman,標準"3-&amp;P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>
  <dimension ref="A1:K59"/>
  <sheetViews>
    <sheetView zoomScale="75" zoomScaleNormal="75" zoomScaleSheetLayoutView="125" workbookViewId="0">
      <pane xSplit="3" ySplit="7" topLeftCell="D8" activePane="bottomRight" state="frozen"/>
      <selection activeCell="M6" sqref="L6:M6"/>
      <selection pane="topRight" activeCell="M6" sqref="L6:M6"/>
      <selection pane="bottomLeft" activeCell="M6" sqref="L6:M6"/>
      <selection pane="bottomRight" activeCell="L14" sqref="L14"/>
    </sheetView>
  </sheetViews>
  <sheetFormatPr defaultColWidth="9" defaultRowHeight="15.75"/>
  <cols>
    <col min="1" max="1" width="10.5" style="2" customWidth="1"/>
    <col min="2" max="2" width="6.625" style="2" customWidth="1"/>
    <col min="3" max="3" width="21.75" style="2" customWidth="1"/>
    <col min="4" max="4" width="10.5" style="248" customWidth="1"/>
    <col min="5" max="5" width="6.625" style="473" customWidth="1"/>
    <col min="6" max="6" width="10.5" style="2" customWidth="1"/>
    <col min="7" max="7" width="6.625" style="2" customWidth="1"/>
    <col min="8" max="8" width="10.5" style="2" customWidth="1"/>
    <col min="9" max="9" width="6.625" style="2" customWidth="1"/>
    <col min="10" max="10" width="9" style="794"/>
    <col min="11" max="16384" width="9" style="2"/>
  </cols>
  <sheetData>
    <row r="1" spans="1:11" ht="21" customHeight="1">
      <c r="A1" s="827" t="s">
        <v>399</v>
      </c>
      <c r="B1" s="828"/>
      <c r="C1" s="828"/>
      <c r="D1" s="828"/>
      <c r="E1" s="828"/>
      <c r="F1" s="828"/>
      <c r="G1" s="828"/>
      <c r="H1" s="828"/>
      <c r="I1" s="828"/>
    </row>
    <row r="2" spans="1:11" ht="21" customHeight="1">
      <c r="A2" s="827" t="s">
        <v>223</v>
      </c>
      <c r="B2" s="828"/>
      <c r="C2" s="828"/>
      <c r="D2" s="828"/>
      <c r="E2" s="828"/>
      <c r="F2" s="828"/>
      <c r="G2" s="828"/>
      <c r="H2" s="828"/>
      <c r="I2" s="828"/>
    </row>
    <row r="3" spans="1:11" ht="24.75" customHeight="1">
      <c r="A3" s="829" t="s">
        <v>910</v>
      </c>
      <c r="B3" s="830"/>
      <c r="C3" s="830"/>
      <c r="D3" s="830"/>
      <c r="E3" s="830"/>
      <c r="F3" s="830"/>
      <c r="G3" s="830"/>
      <c r="H3" s="830"/>
      <c r="I3" s="830"/>
    </row>
    <row r="4" spans="1:11" ht="24.95" customHeight="1" thickBot="1">
      <c r="A4" s="831" t="s">
        <v>911</v>
      </c>
      <c r="B4" s="832"/>
      <c r="C4" s="832"/>
      <c r="D4" s="832"/>
      <c r="E4" s="832"/>
      <c r="F4" s="832"/>
      <c r="G4" s="832"/>
      <c r="H4" s="832"/>
      <c r="I4" s="832"/>
      <c r="J4" s="794" t="s">
        <v>912</v>
      </c>
    </row>
    <row r="5" spans="1:11" ht="21" customHeight="1">
      <c r="A5" s="834" t="s">
        <v>114</v>
      </c>
      <c r="B5" s="826"/>
      <c r="C5" s="825" t="s">
        <v>217</v>
      </c>
      <c r="D5" s="825" t="s">
        <v>68</v>
      </c>
      <c r="E5" s="826"/>
      <c r="F5" s="825" t="s">
        <v>115</v>
      </c>
      <c r="G5" s="826"/>
      <c r="H5" s="825" t="s">
        <v>220</v>
      </c>
      <c r="I5" s="833"/>
    </row>
    <row r="6" spans="1:11" ht="19.5" customHeight="1">
      <c r="A6" s="246" t="s">
        <v>436</v>
      </c>
      <c r="B6" s="247" t="s">
        <v>143</v>
      </c>
      <c r="C6" s="835"/>
      <c r="D6" s="468" t="s">
        <v>436</v>
      </c>
      <c r="E6" s="469" t="s">
        <v>143</v>
      </c>
      <c r="F6" s="247" t="s">
        <v>436</v>
      </c>
      <c r="G6" s="247" t="s">
        <v>143</v>
      </c>
      <c r="H6" s="247" t="s">
        <v>436</v>
      </c>
      <c r="I6" s="470" t="s">
        <v>143</v>
      </c>
    </row>
    <row r="7" spans="1:11" ht="8.25" customHeight="1">
      <c r="A7" s="260"/>
      <c r="B7" s="261"/>
      <c r="C7" s="262"/>
      <c r="D7" s="263"/>
      <c r="E7" s="471"/>
      <c r="F7" s="261"/>
      <c r="G7" s="261"/>
      <c r="H7" s="261"/>
      <c r="I7" s="472"/>
    </row>
    <row r="8" spans="1:11" s="42" customFormat="1" ht="30" customHeight="1">
      <c r="A8" s="506">
        <v>554735</v>
      </c>
      <c r="B8" s="736">
        <v>100</v>
      </c>
      <c r="C8" s="737" t="s">
        <v>218</v>
      </c>
      <c r="D8" s="738">
        <f>D13+D9+D17</f>
        <v>676404</v>
      </c>
      <c r="E8" s="736">
        <v>100</v>
      </c>
      <c r="F8" s="738">
        <f>F13+F9+F17</f>
        <v>702978</v>
      </c>
      <c r="G8" s="736">
        <v>100</v>
      </c>
      <c r="H8" s="739">
        <f t="shared" ref="H8:H38" si="0">D8-F8</f>
        <v>-26574</v>
      </c>
      <c r="I8" s="522">
        <f t="shared" ref="I8:I20" si="1">ROUND(H8/F8*100,2)</f>
        <v>-3.78</v>
      </c>
      <c r="J8" s="795"/>
    </row>
    <row r="9" spans="1:11" s="42" customFormat="1" ht="30" customHeight="1">
      <c r="A9" s="506">
        <v>100298</v>
      </c>
      <c r="B9" s="736">
        <f t="shared" ref="B9:B38" si="2">ROUND(A9/$A$8*100,2)</f>
        <v>18.079999999999998</v>
      </c>
      <c r="C9" s="737" t="s">
        <v>456</v>
      </c>
      <c r="D9" s="738">
        <f>D10</f>
        <v>85714</v>
      </c>
      <c r="E9" s="740">
        <f t="shared" ref="E9:E38" si="3">ROUND(D9/$D$8*100,2)</f>
        <v>12.67</v>
      </c>
      <c r="F9" s="738">
        <f>F10</f>
        <v>92303</v>
      </c>
      <c r="G9" s="740">
        <f t="shared" ref="G9:G38" si="4">ROUND(F9/$F$8*100,2)</f>
        <v>13.13</v>
      </c>
      <c r="H9" s="739">
        <f t="shared" si="0"/>
        <v>-6589</v>
      </c>
      <c r="I9" s="522">
        <f t="shared" si="1"/>
        <v>-7.14</v>
      </c>
      <c r="J9" s="795"/>
    </row>
    <row r="10" spans="1:11" s="14" customFormat="1" ht="30" customHeight="1">
      <c r="A10" s="741">
        <v>100298</v>
      </c>
      <c r="B10" s="742">
        <f t="shared" si="2"/>
        <v>18.079999999999998</v>
      </c>
      <c r="C10" s="743" t="s">
        <v>421</v>
      </c>
      <c r="D10" s="747">
        <f>SUM(D11:D12)</f>
        <v>85714</v>
      </c>
      <c r="E10" s="745">
        <f t="shared" si="3"/>
        <v>12.67</v>
      </c>
      <c r="F10" s="747">
        <f>SUM(F11:F12)</f>
        <v>92303</v>
      </c>
      <c r="G10" s="745">
        <f t="shared" si="4"/>
        <v>13.13</v>
      </c>
      <c r="H10" s="748">
        <f t="shared" si="0"/>
        <v>-6589</v>
      </c>
      <c r="I10" s="517">
        <f t="shared" si="1"/>
        <v>-7.14</v>
      </c>
      <c r="J10" s="796"/>
    </row>
    <row r="11" spans="1:11" s="14" customFormat="1" ht="30" customHeight="1">
      <c r="A11" s="741">
        <v>99170</v>
      </c>
      <c r="B11" s="742">
        <f t="shared" si="2"/>
        <v>17.88</v>
      </c>
      <c r="C11" s="743" t="s">
        <v>913</v>
      </c>
      <c r="D11" s="747">
        <v>84382</v>
      </c>
      <c r="E11" s="745">
        <f t="shared" si="3"/>
        <v>12.48</v>
      </c>
      <c r="F11" s="747">
        <v>91259</v>
      </c>
      <c r="G11" s="745">
        <f t="shared" si="4"/>
        <v>12.98</v>
      </c>
      <c r="H11" s="748">
        <f t="shared" si="0"/>
        <v>-6877</v>
      </c>
      <c r="I11" s="517">
        <f t="shared" si="1"/>
        <v>-7.54</v>
      </c>
      <c r="J11" s="796"/>
      <c r="K11" s="797"/>
    </row>
    <row r="12" spans="1:11" s="14" customFormat="1" ht="30" customHeight="1">
      <c r="A12" s="741">
        <v>1128</v>
      </c>
      <c r="B12" s="742">
        <f t="shared" si="2"/>
        <v>0.2</v>
      </c>
      <c r="C12" s="743" t="s">
        <v>914</v>
      </c>
      <c r="D12" s="747">
        <v>1332</v>
      </c>
      <c r="E12" s="745">
        <f t="shared" si="3"/>
        <v>0.2</v>
      </c>
      <c r="F12" s="747">
        <v>1044</v>
      </c>
      <c r="G12" s="745">
        <f t="shared" si="4"/>
        <v>0.15</v>
      </c>
      <c r="H12" s="748">
        <f t="shared" si="0"/>
        <v>288</v>
      </c>
      <c r="I12" s="517">
        <f t="shared" si="1"/>
        <v>27.59</v>
      </c>
      <c r="J12" s="796"/>
      <c r="K12" s="798"/>
    </row>
    <row r="13" spans="1:11" s="42" customFormat="1" ht="30" customHeight="1">
      <c r="A13" s="506">
        <v>380361</v>
      </c>
      <c r="B13" s="736">
        <f t="shared" si="2"/>
        <v>68.569999999999993</v>
      </c>
      <c r="C13" s="737" t="s">
        <v>457</v>
      </c>
      <c r="D13" s="738">
        <f>D14</f>
        <v>547347</v>
      </c>
      <c r="E13" s="740">
        <f t="shared" si="3"/>
        <v>80.92</v>
      </c>
      <c r="F13" s="738">
        <f>F14</f>
        <v>535295</v>
      </c>
      <c r="G13" s="740">
        <f t="shared" si="4"/>
        <v>76.150000000000006</v>
      </c>
      <c r="H13" s="739">
        <f t="shared" si="0"/>
        <v>12052</v>
      </c>
      <c r="I13" s="522">
        <f t="shared" si="1"/>
        <v>2.25</v>
      </c>
      <c r="J13" s="795"/>
    </row>
    <row r="14" spans="1:11" s="14" customFormat="1" ht="30" customHeight="1">
      <c r="A14" s="741">
        <v>380361</v>
      </c>
      <c r="B14" s="742">
        <f t="shared" si="2"/>
        <v>68.569999999999993</v>
      </c>
      <c r="C14" s="756" t="s">
        <v>893</v>
      </c>
      <c r="D14" s="747">
        <f>SUM(D15:D16)</f>
        <v>547347</v>
      </c>
      <c r="E14" s="745">
        <f t="shared" si="3"/>
        <v>80.92</v>
      </c>
      <c r="F14" s="747">
        <f>SUM(F15:F16)</f>
        <v>535295</v>
      </c>
      <c r="G14" s="745">
        <f t="shared" si="4"/>
        <v>76.150000000000006</v>
      </c>
      <c r="H14" s="748">
        <f t="shared" si="0"/>
        <v>12052</v>
      </c>
      <c r="I14" s="517">
        <f t="shared" si="1"/>
        <v>2.25</v>
      </c>
      <c r="J14" s="796"/>
    </row>
    <row r="15" spans="1:11" s="14" customFormat="1" ht="30" customHeight="1">
      <c r="A15" s="741">
        <v>380361</v>
      </c>
      <c r="B15" s="742">
        <f t="shared" si="2"/>
        <v>68.569999999999993</v>
      </c>
      <c r="C15" s="743" t="s">
        <v>913</v>
      </c>
      <c r="D15" s="747">
        <v>537245</v>
      </c>
      <c r="E15" s="745">
        <f t="shared" si="3"/>
        <v>79.430000000000007</v>
      </c>
      <c r="F15" s="747">
        <v>535295</v>
      </c>
      <c r="G15" s="745">
        <f t="shared" si="4"/>
        <v>76.150000000000006</v>
      </c>
      <c r="H15" s="748">
        <f t="shared" si="0"/>
        <v>1950</v>
      </c>
      <c r="I15" s="517">
        <f t="shared" si="1"/>
        <v>0.36</v>
      </c>
      <c r="J15" s="796"/>
    </row>
    <row r="16" spans="1:11" s="14" customFormat="1" ht="30" customHeight="1">
      <c r="A16" s="757">
        <v>0</v>
      </c>
      <c r="B16" s="755">
        <f t="shared" si="2"/>
        <v>0</v>
      </c>
      <c r="C16" s="743" t="s">
        <v>914</v>
      </c>
      <c r="D16" s="744">
        <v>10102</v>
      </c>
      <c r="E16" s="745">
        <f t="shared" si="3"/>
        <v>1.49</v>
      </c>
      <c r="F16" s="744">
        <v>0</v>
      </c>
      <c r="G16" s="745">
        <f t="shared" si="4"/>
        <v>0</v>
      </c>
      <c r="H16" s="744">
        <f>D16-F16</f>
        <v>10102</v>
      </c>
      <c r="I16" s="746">
        <v>0</v>
      </c>
      <c r="J16" s="796"/>
    </row>
    <row r="17" spans="1:10" s="42" customFormat="1" ht="28.9" customHeight="1">
      <c r="A17" s="506">
        <v>74076</v>
      </c>
      <c r="B17" s="736">
        <f t="shared" si="2"/>
        <v>13.35</v>
      </c>
      <c r="C17" s="737" t="s">
        <v>458</v>
      </c>
      <c r="D17" s="738">
        <f>+D20+D18</f>
        <v>43343</v>
      </c>
      <c r="E17" s="740">
        <f t="shared" si="3"/>
        <v>6.41</v>
      </c>
      <c r="F17" s="738">
        <f>+F20+F18</f>
        <v>75380</v>
      </c>
      <c r="G17" s="740">
        <f t="shared" si="4"/>
        <v>10.72</v>
      </c>
      <c r="H17" s="792">
        <f t="shared" si="0"/>
        <v>-32037</v>
      </c>
      <c r="I17" s="522">
        <f t="shared" si="1"/>
        <v>-42.5</v>
      </c>
      <c r="J17" s="795"/>
    </row>
    <row r="18" spans="1:10" s="14" customFormat="1" ht="28.9" customHeight="1">
      <c r="A18" s="757">
        <f>A19</f>
        <v>70000</v>
      </c>
      <c r="B18" s="742">
        <f t="shared" si="2"/>
        <v>12.62</v>
      </c>
      <c r="C18" s="759" t="s">
        <v>894</v>
      </c>
      <c r="D18" s="747">
        <f>D19</f>
        <v>40000</v>
      </c>
      <c r="E18" s="745">
        <f t="shared" si="3"/>
        <v>5.91</v>
      </c>
      <c r="F18" s="747">
        <f>F19</f>
        <v>70000</v>
      </c>
      <c r="G18" s="745">
        <f t="shared" si="4"/>
        <v>9.9600000000000009</v>
      </c>
      <c r="H18" s="748">
        <f t="shared" si="0"/>
        <v>-30000</v>
      </c>
      <c r="I18" s="517">
        <f t="shared" si="1"/>
        <v>-42.86</v>
      </c>
      <c r="J18" s="796"/>
    </row>
    <row r="19" spans="1:10" s="14" customFormat="1" ht="28.9" customHeight="1">
      <c r="A19" s="741">
        <v>70000</v>
      </c>
      <c r="B19" s="742">
        <f t="shared" si="2"/>
        <v>12.62</v>
      </c>
      <c r="C19" s="743" t="s">
        <v>914</v>
      </c>
      <c r="D19" s="747">
        <v>40000</v>
      </c>
      <c r="E19" s="745">
        <f t="shared" si="3"/>
        <v>5.91</v>
      </c>
      <c r="F19" s="747">
        <v>70000</v>
      </c>
      <c r="G19" s="745">
        <f t="shared" si="4"/>
        <v>9.9600000000000009</v>
      </c>
      <c r="H19" s="748">
        <f t="shared" si="0"/>
        <v>-30000</v>
      </c>
      <c r="I19" s="517">
        <f t="shared" si="1"/>
        <v>-42.86</v>
      </c>
      <c r="J19" s="796"/>
    </row>
    <row r="20" spans="1:10" s="14" customFormat="1" ht="28.9" customHeight="1">
      <c r="A20" s="757">
        <v>4076</v>
      </c>
      <c r="B20" s="742">
        <f t="shared" si="2"/>
        <v>0.73</v>
      </c>
      <c r="C20" s="759" t="s">
        <v>895</v>
      </c>
      <c r="D20" s="747">
        <f>D22</f>
        <v>3343</v>
      </c>
      <c r="E20" s="745">
        <f t="shared" si="3"/>
        <v>0.49</v>
      </c>
      <c r="F20" s="747">
        <f>F22</f>
        <v>5380</v>
      </c>
      <c r="G20" s="745">
        <f t="shared" si="4"/>
        <v>0.77</v>
      </c>
      <c r="H20" s="748">
        <f t="shared" si="0"/>
        <v>-2037</v>
      </c>
      <c r="I20" s="517">
        <f t="shared" si="1"/>
        <v>-37.86</v>
      </c>
      <c r="J20" s="796"/>
    </row>
    <row r="21" spans="1:10" s="14" customFormat="1" ht="28.9" customHeight="1">
      <c r="A21" s="757">
        <v>1589</v>
      </c>
      <c r="B21" s="742">
        <f t="shared" si="2"/>
        <v>0.28999999999999998</v>
      </c>
      <c r="C21" s="743" t="s">
        <v>913</v>
      </c>
      <c r="D21" s="744">
        <v>0</v>
      </c>
      <c r="E21" s="745">
        <f t="shared" si="3"/>
        <v>0</v>
      </c>
      <c r="F21" s="744">
        <v>0</v>
      </c>
      <c r="G21" s="745">
        <f t="shared" si="4"/>
        <v>0</v>
      </c>
      <c r="H21" s="744">
        <f t="shared" si="0"/>
        <v>0</v>
      </c>
      <c r="I21" s="746">
        <v>0</v>
      </c>
      <c r="J21" s="796"/>
    </row>
    <row r="22" spans="1:10" s="14" customFormat="1" ht="28.9" customHeight="1">
      <c r="A22" s="741">
        <v>2487</v>
      </c>
      <c r="B22" s="742">
        <f t="shared" si="2"/>
        <v>0.45</v>
      </c>
      <c r="C22" s="743" t="s">
        <v>914</v>
      </c>
      <c r="D22" s="747">
        <v>3343</v>
      </c>
      <c r="E22" s="745">
        <f t="shared" si="3"/>
        <v>0.49</v>
      </c>
      <c r="F22" s="747">
        <v>5380</v>
      </c>
      <c r="G22" s="745">
        <f t="shared" si="4"/>
        <v>0.77</v>
      </c>
      <c r="H22" s="748">
        <f t="shared" si="0"/>
        <v>-2037</v>
      </c>
      <c r="I22" s="517">
        <f>ROUND(H22/F22*100,2)</f>
        <v>-37.86</v>
      </c>
      <c r="J22" s="796"/>
    </row>
    <row r="23" spans="1:10" s="42" customFormat="1" ht="28.9" customHeight="1">
      <c r="A23" s="506">
        <v>554735</v>
      </c>
      <c r="B23" s="736">
        <f t="shared" si="2"/>
        <v>100</v>
      </c>
      <c r="C23" s="737" t="s">
        <v>459</v>
      </c>
      <c r="D23" s="738">
        <f>D24+D32</f>
        <v>676404</v>
      </c>
      <c r="E23" s="740">
        <f t="shared" si="3"/>
        <v>100</v>
      </c>
      <c r="F23" s="738">
        <f>F24+F32</f>
        <v>702978</v>
      </c>
      <c r="G23" s="740">
        <f t="shared" si="4"/>
        <v>100</v>
      </c>
      <c r="H23" s="739">
        <f t="shared" si="0"/>
        <v>-26574</v>
      </c>
      <c r="I23" s="522">
        <f>ROUND(H23/F23*100,2)</f>
        <v>-3.78</v>
      </c>
      <c r="J23" s="795"/>
    </row>
    <row r="24" spans="1:10" s="42" customFormat="1" ht="28.9" customHeight="1">
      <c r="A24" s="506">
        <v>512794</v>
      </c>
      <c r="B24" s="736">
        <f t="shared" si="2"/>
        <v>92.44</v>
      </c>
      <c r="C24" s="737" t="s">
        <v>364</v>
      </c>
      <c r="D24" s="738">
        <f>D25+D27+D29</f>
        <v>622647</v>
      </c>
      <c r="E24" s="740">
        <f t="shared" si="3"/>
        <v>92.05</v>
      </c>
      <c r="F24" s="738">
        <f>F25+F27+F29</f>
        <v>641076</v>
      </c>
      <c r="G24" s="740">
        <f t="shared" si="4"/>
        <v>91.19</v>
      </c>
      <c r="H24" s="739">
        <f t="shared" si="0"/>
        <v>-18429</v>
      </c>
      <c r="I24" s="522">
        <f>ROUND(H24/F24*100,2)</f>
        <v>-2.87</v>
      </c>
      <c r="J24" s="795"/>
    </row>
    <row r="25" spans="1:10" s="14" customFormat="1" ht="28.9" customHeight="1">
      <c r="A25" s="741">
        <v>481116</v>
      </c>
      <c r="B25" s="742">
        <f t="shared" si="2"/>
        <v>86.73</v>
      </c>
      <c r="C25" s="743" t="s">
        <v>32</v>
      </c>
      <c r="D25" s="747">
        <f>SUM(D26:D26)</f>
        <v>621627</v>
      </c>
      <c r="E25" s="745">
        <f t="shared" si="3"/>
        <v>91.9</v>
      </c>
      <c r="F25" s="747">
        <f>SUM(F26:F26)</f>
        <v>626554</v>
      </c>
      <c r="G25" s="745">
        <f t="shared" si="4"/>
        <v>89.13</v>
      </c>
      <c r="H25" s="516">
        <f>D25-F25</f>
        <v>-4927</v>
      </c>
      <c r="I25" s="517">
        <f>I26</f>
        <v>-0.79</v>
      </c>
      <c r="J25" s="796"/>
    </row>
    <row r="26" spans="1:10" s="14" customFormat="1" ht="28.9" customHeight="1">
      <c r="A26" s="741">
        <v>481116</v>
      </c>
      <c r="B26" s="742">
        <f t="shared" si="2"/>
        <v>86.73</v>
      </c>
      <c r="C26" s="743" t="s">
        <v>913</v>
      </c>
      <c r="D26" s="747">
        <v>621627</v>
      </c>
      <c r="E26" s="745">
        <f t="shared" si="3"/>
        <v>91.9</v>
      </c>
      <c r="F26" s="747">
        <v>626554</v>
      </c>
      <c r="G26" s="745">
        <f t="shared" si="4"/>
        <v>89.13</v>
      </c>
      <c r="H26" s="748">
        <f>D26-F26</f>
        <v>-4927</v>
      </c>
      <c r="I26" s="517">
        <f>ROUND(H26/F26*100,2)</f>
        <v>-0.79</v>
      </c>
      <c r="J26" s="796"/>
    </row>
    <row r="27" spans="1:10" s="14" customFormat="1" ht="28.9" customHeight="1">
      <c r="A27" s="741">
        <v>31036</v>
      </c>
      <c r="B27" s="742">
        <f t="shared" si="2"/>
        <v>5.59</v>
      </c>
      <c r="C27" s="743" t="s">
        <v>33</v>
      </c>
      <c r="D27" s="744">
        <f>SUM(D28:D28)</f>
        <v>0</v>
      </c>
      <c r="E27" s="745">
        <f t="shared" si="3"/>
        <v>0</v>
      </c>
      <c r="F27" s="747">
        <f>SUM(F28:F28)</f>
        <v>13564</v>
      </c>
      <c r="G27" s="745">
        <f t="shared" si="4"/>
        <v>1.93</v>
      </c>
      <c r="H27" s="516">
        <f t="shared" si="0"/>
        <v>-13564</v>
      </c>
      <c r="I27" s="517">
        <f>I28</f>
        <v>-100</v>
      </c>
      <c r="J27" s="796"/>
    </row>
    <row r="28" spans="1:10" s="14" customFormat="1" ht="28.9" customHeight="1">
      <c r="A28" s="741">
        <v>31036</v>
      </c>
      <c r="B28" s="742">
        <f t="shared" si="2"/>
        <v>5.59</v>
      </c>
      <c r="C28" s="743" t="s">
        <v>914</v>
      </c>
      <c r="D28" s="744">
        <v>0</v>
      </c>
      <c r="E28" s="745">
        <f t="shared" si="3"/>
        <v>0</v>
      </c>
      <c r="F28" s="747">
        <v>13564</v>
      </c>
      <c r="G28" s="745">
        <f t="shared" si="4"/>
        <v>1.93</v>
      </c>
      <c r="H28" s="516">
        <f t="shared" si="0"/>
        <v>-13564</v>
      </c>
      <c r="I28" s="517">
        <f>ROUND(H28/F28*100,2)</f>
        <v>-100</v>
      </c>
      <c r="J28" s="796"/>
    </row>
    <row r="29" spans="1:10" s="14" customFormat="1" ht="15.6" customHeight="1" thickBot="1">
      <c r="A29" s="749">
        <v>642</v>
      </c>
      <c r="B29" s="750">
        <f t="shared" si="2"/>
        <v>0.12</v>
      </c>
      <c r="C29" s="751" t="s">
        <v>903</v>
      </c>
      <c r="D29" s="752">
        <f>SUM(D30:D31)</f>
        <v>1020</v>
      </c>
      <c r="E29" s="611">
        <f t="shared" si="3"/>
        <v>0.15</v>
      </c>
      <c r="F29" s="752">
        <f>SUM(F30:F31)</f>
        <v>958</v>
      </c>
      <c r="G29" s="611">
        <f t="shared" si="4"/>
        <v>0.14000000000000001</v>
      </c>
      <c r="H29" s="753">
        <f t="shared" si="0"/>
        <v>62</v>
      </c>
      <c r="I29" s="554">
        <f>ROUND(H29/F29*100,2)</f>
        <v>6.47</v>
      </c>
      <c r="J29" s="796"/>
    </row>
    <row r="30" spans="1:10" s="14" customFormat="1" ht="30" customHeight="1">
      <c r="A30" s="741">
        <v>5</v>
      </c>
      <c r="B30" s="755">
        <f t="shared" si="2"/>
        <v>0</v>
      </c>
      <c r="C30" s="743" t="s">
        <v>913</v>
      </c>
      <c r="D30" s="745">
        <v>0</v>
      </c>
      <c r="E30" s="745">
        <f t="shared" si="3"/>
        <v>0</v>
      </c>
      <c r="F30" s="745">
        <v>0</v>
      </c>
      <c r="G30" s="745">
        <f t="shared" si="4"/>
        <v>0</v>
      </c>
      <c r="H30" s="744">
        <f t="shared" si="0"/>
        <v>0</v>
      </c>
      <c r="I30" s="746">
        <v>0</v>
      </c>
      <c r="J30" s="796"/>
    </row>
    <row r="31" spans="1:10" s="14" customFormat="1" ht="30" customHeight="1">
      <c r="A31" s="741">
        <v>637</v>
      </c>
      <c r="B31" s="742">
        <f t="shared" si="2"/>
        <v>0.11</v>
      </c>
      <c r="C31" s="743" t="s">
        <v>914</v>
      </c>
      <c r="D31" s="747">
        <v>1020</v>
      </c>
      <c r="E31" s="745">
        <f t="shared" si="3"/>
        <v>0.15</v>
      </c>
      <c r="F31" s="747">
        <v>958</v>
      </c>
      <c r="G31" s="745">
        <f t="shared" si="4"/>
        <v>0.14000000000000001</v>
      </c>
      <c r="H31" s="748">
        <f t="shared" si="0"/>
        <v>62</v>
      </c>
      <c r="I31" s="517">
        <f>ROUND(H31/F31*100,2)</f>
        <v>6.47</v>
      </c>
      <c r="J31" s="796"/>
    </row>
    <row r="32" spans="1:10" s="42" customFormat="1" ht="30" customHeight="1">
      <c r="A32" s="506">
        <v>41941</v>
      </c>
      <c r="B32" s="736">
        <f t="shared" si="2"/>
        <v>7.56</v>
      </c>
      <c r="C32" s="737" t="s">
        <v>461</v>
      </c>
      <c r="D32" s="738">
        <f>SUM(D33:D33)</f>
        <v>53757</v>
      </c>
      <c r="E32" s="740">
        <f t="shared" si="3"/>
        <v>7.95</v>
      </c>
      <c r="F32" s="738">
        <f>SUM(F33:F33)</f>
        <v>61902</v>
      </c>
      <c r="G32" s="740">
        <f t="shared" si="4"/>
        <v>8.81</v>
      </c>
      <c r="H32" s="739">
        <f t="shared" si="0"/>
        <v>-8145</v>
      </c>
      <c r="I32" s="522">
        <f>ROUND(H32/F32*100,2)</f>
        <v>-13.16</v>
      </c>
      <c r="J32" s="795"/>
    </row>
    <row r="33" spans="1:10" s="14" customFormat="1" ht="30" customHeight="1">
      <c r="A33" s="741">
        <v>41941</v>
      </c>
      <c r="B33" s="742">
        <f t="shared" si="2"/>
        <v>7.56</v>
      </c>
      <c r="C33" s="743" t="s">
        <v>35</v>
      </c>
      <c r="D33" s="747">
        <f>SUM(D34:D34)</f>
        <v>53757</v>
      </c>
      <c r="E33" s="745">
        <f t="shared" si="3"/>
        <v>7.95</v>
      </c>
      <c r="F33" s="747">
        <f>SUM(F34:F34)</f>
        <v>61902</v>
      </c>
      <c r="G33" s="745">
        <f t="shared" si="4"/>
        <v>8.81</v>
      </c>
      <c r="H33" s="748">
        <f t="shared" si="0"/>
        <v>-8145</v>
      </c>
      <c r="I33" s="517">
        <f>ROUND(H33/F33*100,2)</f>
        <v>-13.16</v>
      </c>
      <c r="J33" s="796"/>
    </row>
    <row r="34" spans="1:10" s="14" customFormat="1" ht="30" customHeight="1">
      <c r="A34" s="741">
        <v>41941</v>
      </c>
      <c r="B34" s="742">
        <f t="shared" si="2"/>
        <v>7.56</v>
      </c>
      <c r="C34" s="743" t="s">
        <v>914</v>
      </c>
      <c r="D34" s="747">
        <v>53757</v>
      </c>
      <c r="E34" s="745">
        <f t="shared" si="3"/>
        <v>7.95</v>
      </c>
      <c r="F34" s="747">
        <v>61902</v>
      </c>
      <c r="G34" s="745">
        <f t="shared" si="4"/>
        <v>8.81</v>
      </c>
      <c r="H34" s="748">
        <f t="shared" si="0"/>
        <v>-8145</v>
      </c>
      <c r="I34" s="517">
        <f>ROUND(H34/F34*100,2)</f>
        <v>-13.16</v>
      </c>
      <c r="J34" s="796"/>
    </row>
    <row r="35" spans="1:10" s="42" customFormat="1" ht="30" customHeight="1">
      <c r="A35" s="499">
        <f>SUM(A36:A37)</f>
        <v>0</v>
      </c>
      <c r="B35" s="755">
        <f t="shared" si="2"/>
        <v>0</v>
      </c>
      <c r="C35" s="737" t="s">
        <v>462</v>
      </c>
      <c r="D35" s="769">
        <f>SUM(D36:D37)</f>
        <v>0</v>
      </c>
      <c r="E35" s="740">
        <f t="shared" si="3"/>
        <v>0</v>
      </c>
      <c r="F35" s="769">
        <f>SUM(F36:F37)</f>
        <v>0</v>
      </c>
      <c r="G35" s="740">
        <f t="shared" si="4"/>
        <v>0</v>
      </c>
      <c r="H35" s="769">
        <f t="shared" si="0"/>
        <v>0</v>
      </c>
      <c r="I35" s="758">
        <v>0</v>
      </c>
      <c r="J35" s="795"/>
    </row>
    <row r="36" spans="1:10" s="14" customFormat="1" ht="30" customHeight="1">
      <c r="A36" s="799">
        <f>A11+A15+A21-A26-A30+1</f>
        <v>0</v>
      </c>
      <c r="B36" s="755">
        <f t="shared" si="2"/>
        <v>0</v>
      </c>
      <c r="C36" s="743" t="s">
        <v>913</v>
      </c>
      <c r="D36" s="744">
        <f>D11+D15+D21-D26-D30</f>
        <v>0</v>
      </c>
      <c r="E36" s="745">
        <f t="shared" si="3"/>
        <v>0</v>
      </c>
      <c r="F36" s="744">
        <f>F11+F15+F21-F26-F30</f>
        <v>0</v>
      </c>
      <c r="G36" s="745">
        <f t="shared" si="4"/>
        <v>0</v>
      </c>
      <c r="H36" s="744">
        <f t="shared" si="0"/>
        <v>0</v>
      </c>
      <c r="I36" s="746">
        <v>0</v>
      </c>
      <c r="J36" s="796"/>
    </row>
    <row r="37" spans="1:10" s="14" customFormat="1" ht="30" customHeight="1">
      <c r="A37" s="757">
        <f>A12+A19+A22-A28-A31-A34+A16-1</f>
        <v>0</v>
      </c>
      <c r="B37" s="755">
        <f t="shared" si="2"/>
        <v>0</v>
      </c>
      <c r="C37" s="743" t="s">
        <v>914</v>
      </c>
      <c r="D37" s="744">
        <f>D12+D19+D22-D28-D31-D34+D16</f>
        <v>0</v>
      </c>
      <c r="E37" s="745">
        <f t="shared" si="3"/>
        <v>0</v>
      </c>
      <c r="F37" s="744">
        <f>F12+F19+F22-F28-F31-F34+F16</f>
        <v>0</v>
      </c>
      <c r="G37" s="745">
        <f t="shared" si="4"/>
        <v>0</v>
      </c>
      <c r="H37" s="744">
        <f t="shared" si="0"/>
        <v>0</v>
      </c>
      <c r="I37" s="746">
        <v>0</v>
      </c>
      <c r="J37" s="800"/>
    </row>
    <row r="38" spans="1:10" s="42" customFormat="1" ht="30" customHeight="1">
      <c r="A38" s="754">
        <v>0</v>
      </c>
      <c r="B38" s="755">
        <f t="shared" si="2"/>
        <v>0</v>
      </c>
      <c r="C38" s="737" t="s">
        <v>219</v>
      </c>
      <c r="D38" s="769">
        <f>+D35</f>
        <v>0</v>
      </c>
      <c r="E38" s="740">
        <f t="shared" si="3"/>
        <v>0</v>
      </c>
      <c r="F38" s="769">
        <v>0</v>
      </c>
      <c r="G38" s="740">
        <f t="shared" si="4"/>
        <v>0</v>
      </c>
      <c r="H38" s="769">
        <f t="shared" si="0"/>
        <v>0</v>
      </c>
      <c r="I38" s="758">
        <v>0</v>
      </c>
      <c r="J38" s="45"/>
    </row>
    <row r="39" spans="1:10" s="42" customFormat="1" ht="30" customHeight="1">
      <c r="A39" s="754"/>
      <c r="B39" s="755"/>
      <c r="C39" s="737"/>
      <c r="D39" s="769"/>
      <c r="E39" s="755"/>
      <c r="F39" s="769"/>
      <c r="G39" s="755"/>
      <c r="H39" s="769"/>
      <c r="I39" s="758"/>
      <c r="J39" s="45"/>
    </row>
    <row r="40" spans="1:10" s="42" customFormat="1" ht="30" customHeight="1">
      <c r="A40" s="754"/>
      <c r="B40" s="755"/>
      <c r="C40" s="737"/>
      <c r="D40" s="769"/>
      <c r="E40" s="755"/>
      <c r="F40" s="769"/>
      <c r="G40" s="755"/>
      <c r="H40" s="769"/>
      <c r="I40" s="758"/>
      <c r="J40" s="45"/>
    </row>
    <row r="41" spans="1:10" s="42" customFormat="1" ht="30" customHeight="1">
      <c r="A41" s="754"/>
      <c r="B41" s="755"/>
      <c r="C41" s="737"/>
      <c r="D41" s="769"/>
      <c r="E41" s="755"/>
      <c r="F41" s="769"/>
      <c r="G41" s="755"/>
      <c r="H41" s="769"/>
      <c r="I41" s="758"/>
      <c r="J41" s="45"/>
    </row>
    <row r="42" spans="1:10" s="42" customFormat="1" ht="30" customHeight="1">
      <c r="A42" s="754"/>
      <c r="B42" s="755"/>
      <c r="C42" s="737"/>
      <c r="D42" s="769"/>
      <c r="E42" s="755"/>
      <c r="F42" s="769"/>
      <c r="G42" s="755"/>
      <c r="H42" s="769"/>
      <c r="I42" s="758"/>
      <c r="J42" s="45"/>
    </row>
    <row r="43" spans="1:10" s="42" customFormat="1" ht="30" customHeight="1">
      <c r="A43" s="754"/>
      <c r="B43" s="755"/>
      <c r="C43" s="737"/>
      <c r="D43" s="769"/>
      <c r="E43" s="755"/>
      <c r="F43" s="769"/>
      <c r="G43" s="755"/>
      <c r="H43" s="769"/>
      <c r="I43" s="758"/>
      <c r="J43" s="45"/>
    </row>
    <row r="44" spans="1:10" s="42" customFormat="1" ht="30" customHeight="1">
      <c r="A44" s="754"/>
      <c r="B44" s="755"/>
      <c r="C44" s="737"/>
      <c r="D44" s="769"/>
      <c r="E44" s="755"/>
      <c r="F44" s="769"/>
      <c r="G44" s="755"/>
      <c r="H44" s="769"/>
      <c r="I44" s="758"/>
      <c r="J44" s="45"/>
    </row>
    <row r="45" spans="1:10" s="42" customFormat="1" ht="30" customHeight="1">
      <c r="A45" s="754"/>
      <c r="B45" s="755"/>
      <c r="C45" s="737"/>
      <c r="D45" s="769"/>
      <c r="E45" s="755"/>
      <c r="F45" s="769"/>
      <c r="G45" s="755"/>
      <c r="H45" s="769"/>
      <c r="I45" s="758"/>
      <c r="J45" s="45"/>
    </row>
    <row r="46" spans="1:10" s="42" customFormat="1" ht="30" customHeight="1">
      <c r="A46" s="754"/>
      <c r="B46" s="755"/>
      <c r="C46" s="737"/>
      <c r="D46" s="769"/>
      <c r="E46" s="755"/>
      <c r="F46" s="769"/>
      <c r="G46" s="755"/>
      <c r="H46" s="769"/>
      <c r="I46" s="758"/>
      <c r="J46" s="45"/>
    </row>
    <row r="47" spans="1:10" s="42" customFormat="1" ht="30" customHeight="1">
      <c r="A47" s="754"/>
      <c r="B47" s="755"/>
      <c r="C47" s="737"/>
      <c r="D47" s="769"/>
      <c r="E47" s="755"/>
      <c r="F47" s="769"/>
      <c r="G47" s="755"/>
      <c r="H47" s="769"/>
      <c r="I47" s="758"/>
      <c r="J47" s="45"/>
    </row>
    <row r="48" spans="1:10" s="42" customFormat="1" ht="33" customHeight="1">
      <c r="A48" s="754"/>
      <c r="B48" s="755"/>
      <c r="C48" s="737"/>
      <c r="D48" s="769"/>
      <c r="E48" s="755"/>
      <c r="F48" s="769"/>
      <c r="G48" s="755"/>
      <c r="H48" s="769"/>
      <c r="I48" s="758"/>
      <c r="J48" s="45"/>
    </row>
    <row r="49" spans="1:10" s="6" customFormat="1" ht="24.6" customHeight="1" thickBot="1">
      <c r="A49" s="801"/>
      <c r="B49" s="802"/>
      <c r="C49" s="803"/>
      <c r="D49" s="804"/>
      <c r="E49" s="802"/>
      <c r="F49" s="804"/>
      <c r="G49" s="802"/>
      <c r="H49" s="805"/>
      <c r="I49" s="806"/>
      <c r="J49" s="4"/>
    </row>
    <row r="50" spans="1:10" ht="34.15" customHeight="1">
      <c r="A50" s="818" t="s">
        <v>905</v>
      </c>
      <c r="B50" s="818"/>
      <c r="C50" s="818"/>
      <c r="D50" s="818"/>
      <c r="E50" s="818"/>
      <c r="F50" s="818"/>
      <c r="G50" s="818"/>
      <c r="H50" s="818"/>
      <c r="I50" s="818"/>
      <c r="J50" s="2"/>
    </row>
    <row r="51" spans="1:10">
      <c r="A51" s="789"/>
      <c r="B51" s="790"/>
      <c r="C51" s="790"/>
      <c r="D51" s="807"/>
      <c r="E51" s="791"/>
      <c r="F51" s="790"/>
      <c r="G51" s="790"/>
      <c r="H51" s="790"/>
      <c r="I51" s="790"/>
    </row>
    <row r="52" spans="1:10">
      <c r="C52" s="249"/>
    </row>
    <row r="53" spans="1:10">
      <c r="C53" s="249"/>
    </row>
    <row r="54" spans="1:10">
      <c r="C54" s="249"/>
    </row>
    <row r="55" spans="1:10">
      <c r="C55" s="249"/>
    </row>
    <row r="56" spans="1:10">
      <c r="C56" s="249"/>
    </row>
    <row r="57" spans="1:10">
      <c r="C57" s="249"/>
    </row>
    <row r="58" spans="1:10">
      <c r="C58" s="249"/>
    </row>
    <row r="59" spans="1:10">
      <c r="C59" s="249"/>
    </row>
  </sheetData>
  <mergeCells count="10">
    <mergeCell ref="A50:I50"/>
    <mergeCell ref="A1:I1"/>
    <mergeCell ref="A2:I2"/>
    <mergeCell ref="A3:I3"/>
    <mergeCell ref="A4:I4"/>
    <mergeCell ref="A5:B5"/>
    <mergeCell ref="C5:C6"/>
    <mergeCell ref="D5:E5"/>
    <mergeCell ref="F5:G5"/>
    <mergeCell ref="H5:I5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orientation="portrait" useFirstPageNumber="1" r:id="rId1"/>
  <headerFooter alignWithMargins="0">
    <oddFooter>&amp;C&amp;"細明體,標準"附&amp;"Times New Roman,標準"4-&amp;P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>
  <dimension ref="A1:H18"/>
  <sheetViews>
    <sheetView workbookViewId="0">
      <selection activeCell="M6" sqref="L6:M6"/>
    </sheetView>
  </sheetViews>
  <sheetFormatPr defaultColWidth="9" defaultRowHeight="15.75"/>
  <cols>
    <col min="1" max="1" width="42.75" style="6" bestFit="1" customWidth="1"/>
    <col min="2" max="2" width="15.875" style="6" customWidth="1"/>
    <col min="3" max="3" width="15.5" style="6" bestFit="1" customWidth="1"/>
    <col min="4" max="4" width="10.5" style="6" bestFit="1" customWidth="1"/>
    <col min="5" max="5" width="5.625" style="6" customWidth="1"/>
    <col min="6" max="6" width="39" style="6" customWidth="1"/>
    <col min="7" max="7" width="9" style="6"/>
    <col min="8" max="8" width="26.375" style="6" customWidth="1"/>
    <col min="9" max="9" width="19.875" style="6" customWidth="1"/>
    <col min="10" max="16384" width="9" style="6"/>
  </cols>
  <sheetData>
    <row r="1" spans="1:8" s="2" customFormat="1" ht="21">
      <c r="A1" s="827" t="s">
        <v>399</v>
      </c>
      <c r="B1" s="828"/>
      <c r="C1" s="828"/>
      <c r="D1" s="828"/>
      <c r="E1" s="828"/>
      <c r="F1" s="1"/>
      <c r="G1" s="1"/>
      <c r="H1" s="1"/>
    </row>
    <row r="2" spans="1:8" s="2" customFormat="1" ht="21">
      <c r="A2" s="827" t="s">
        <v>223</v>
      </c>
      <c r="B2" s="828"/>
      <c r="C2" s="828"/>
      <c r="D2" s="828"/>
      <c r="E2" s="828"/>
      <c r="F2" s="1"/>
      <c r="G2" s="1"/>
      <c r="H2" s="1"/>
    </row>
    <row r="3" spans="1:8" s="2" customFormat="1" ht="24.75" customHeight="1">
      <c r="A3" s="829" t="s">
        <v>928</v>
      </c>
      <c r="B3" s="830"/>
      <c r="C3" s="830"/>
      <c r="D3" s="830"/>
      <c r="E3" s="830"/>
      <c r="F3" s="3"/>
      <c r="G3" s="3"/>
      <c r="H3" s="3"/>
    </row>
    <row r="4" spans="1:8" s="2" customFormat="1" ht="24.75" customHeight="1" thickBot="1">
      <c r="A4" s="838" t="s">
        <v>929</v>
      </c>
      <c r="B4" s="839"/>
      <c r="C4" s="839"/>
      <c r="D4" s="839"/>
      <c r="E4" s="839"/>
      <c r="F4" s="4"/>
      <c r="G4" s="4"/>
      <c r="H4" s="4"/>
    </row>
    <row r="5" spans="1:8">
      <c r="A5" s="855" t="s">
        <v>149</v>
      </c>
      <c r="B5" s="858" t="s">
        <v>73</v>
      </c>
      <c r="C5" s="861" t="s">
        <v>71</v>
      </c>
      <c r="D5" s="862"/>
      <c r="E5" s="863"/>
      <c r="F5" s="4"/>
      <c r="G5" s="4"/>
      <c r="H5" s="4"/>
    </row>
    <row r="6" spans="1:8">
      <c r="A6" s="856"/>
      <c r="B6" s="859"/>
      <c r="C6" s="864"/>
      <c r="D6" s="865"/>
      <c r="E6" s="866"/>
      <c r="F6" s="4"/>
      <c r="G6" s="4"/>
      <c r="H6" s="4"/>
    </row>
    <row r="7" spans="1:8">
      <c r="A7" s="857"/>
      <c r="B7" s="860"/>
      <c r="C7" s="867"/>
      <c r="D7" s="868"/>
      <c r="E7" s="869"/>
    </row>
    <row r="8" spans="1:8" ht="8.25" customHeight="1">
      <c r="A8" s="652"/>
      <c r="B8" s="653"/>
      <c r="C8" s="118"/>
      <c r="D8" s="199"/>
      <c r="E8" s="121"/>
    </row>
    <row r="9" spans="1:8" s="14" customFormat="1" ht="30" customHeight="1">
      <c r="A9" s="200" t="s">
        <v>184</v>
      </c>
      <c r="B9" s="201"/>
      <c r="C9" s="202"/>
      <c r="D9" s="203"/>
      <c r="E9" s="204"/>
    </row>
    <row r="10" spans="1:8" s="42" customFormat="1" ht="30" customHeight="1">
      <c r="A10" s="205" t="s">
        <v>196</v>
      </c>
      <c r="B10" s="96" t="s">
        <v>144</v>
      </c>
      <c r="C10" s="206"/>
      <c r="D10" s="207"/>
      <c r="E10" s="204"/>
    </row>
    <row r="11" spans="1:8" s="42" customFormat="1" ht="30" customHeight="1">
      <c r="A11" s="205" t="s">
        <v>197</v>
      </c>
      <c r="B11" s="208">
        <f>D11-D12-D13-D14</f>
        <v>-547025</v>
      </c>
      <c r="C11" s="209" t="s">
        <v>238</v>
      </c>
      <c r="D11" s="651">
        <v>1020</v>
      </c>
      <c r="E11" s="656" t="s">
        <v>185</v>
      </c>
      <c r="F11" s="50"/>
    </row>
    <row r="12" spans="1:8" s="42" customFormat="1" ht="30" customHeight="1">
      <c r="A12" s="205"/>
      <c r="B12" s="208"/>
      <c r="C12" s="209" t="s">
        <v>930</v>
      </c>
      <c r="D12" s="651">
        <v>547347</v>
      </c>
      <c r="E12" s="656" t="s">
        <v>185</v>
      </c>
      <c r="F12" s="50"/>
    </row>
    <row r="13" spans="1:8" s="42" customFormat="1" ht="30" customHeight="1">
      <c r="A13" s="205" t="s">
        <v>186</v>
      </c>
      <c r="B13" s="44"/>
      <c r="C13" s="209" t="s">
        <v>931</v>
      </c>
      <c r="D13" s="211">
        <v>598</v>
      </c>
      <c r="E13" s="656" t="s">
        <v>185</v>
      </c>
      <c r="F13" s="51"/>
      <c r="H13" s="15"/>
    </row>
    <row r="14" spans="1:8" s="14" customFormat="1" ht="30" customHeight="1">
      <c r="A14" s="205" t="s">
        <v>186</v>
      </c>
      <c r="B14" s="44"/>
      <c r="C14" s="209" t="s">
        <v>932</v>
      </c>
      <c r="D14" s="211">
        <v>100</v>
      </c>
      <c r="E14" s="656" t="s">
        <v>185</v>
      </c>
    </row>
    <row r="15" spans="1:8" s="14" customFormat="1" ht="30" customHeight="1">
      <c r="A15" s="200" t="s">
        <v>94</v>
      </c>
      <c r="B15" s="39">
        <f>B11</f>
        <v>-547025</v>
      </c>
      <c r="C15" s="212"/>
      <c r="D15" s="211"/>
      <c r="E15" s="657"/>
    </row>
    <row r="16" spans="1:8" s="14" customFormat="1" ht="30" customHeight="1">
      <c r="A16" s="200" t="s">
        <v>191</v>
      </c>
      <c r="B16" s="109">
        <f>B15</f>
        <v>-547025</v>
      </c>
      <c r="C16" s="223"/>
      <c r="D16" s="224"/>
      <c r="E16" s="225"/>
    </row>
    <row r="17" spans="1:5" s="14" customFormat="1" ht="30" customHeight="1">
      <c r="A17" s="200" t="s">
        <v>192</v>
      </c>
      <c r="B17" s="109">
        <v>10772217</v>
      </c>
      <c r="C17" s="223"/>
      <c r="D17" s="224"/>
      <c r="E17" s="225"/>
    </row>
    <row r="18" spans="1:5" s="14" customFormat="1" ht="351" customHeight="1" thickBot="1">
      <c r="A18" s="226" t="s">
        <v>193</v>
      </c>
      <c r="B18" s="227">
        <f>B16+B17</f>
        <v>10225192</v>
      </c>
      <c r="C18" s="228"/>
      <c r="D18" s="229"/>
      <c r="E18" s="230"/>
    </row>
  </sheetData>
  <mergeCells count="7">
    <mergeCell ref="A1:E1"/>
    <mergeCell ref="A2:E2"/>
    <mergeCell ref="A3:E3"/>
    <mergeCell ref="A4:E4"/>
    <mergeCell ref="A5:A7"/>
    <mergeCell ref="B5:B7"/>
    <mergeCell ref="C5:E7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3" orientation="portrait" useFirstPageNumber="1" r:id="rId1"/>
  <headerFooter alignWithMargins="0">
    <oddFooter>&amp;C&amp;"細明體,標準"附&amp;"Times New Roman,標準"4-&amp;P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>
  <dimension ref="A1:E54"/>
  <sheetViews>
    <sheetView view="pageBreakPreview" zoomScale="60" zoomScaleNormal="100" workbookViewId="0">
      <selection activeCell="M6" sqref="L6:M6"/>
    </sheetView>
  </sheetViews>
  <sheetFormatPr defaultColWidth="9" defaultRowHeight="15.75"/>
  <cols>
    <col min="1" max="1" width="14.625" style="6" customWidth="1"/>
    <col min="2" max="2" width="32.875" style="6" customWidth="1"/>
    <col min="3" max="3" width="14.75" style="6" customWidth="1"/>
    <col min="4" max="4" width="14.75" style="27" customWidth="1"/>
    <col min="5" max="5" width="13.125" style="6" customWidth="1"/>
    <col min="6" max="16384" width="9" style="6"/>
  </cols>
  <sheetData>
    <row r="1" spans="1:5" ht="21">
      <c r="A1" s="827" t="s">
        <v>973</v>
      </c>
      <c r="B1" s="827"/>
      <c r="C1" s="827"/>
      <c r="D1" s="827"/>
      <c r="E1" s="827"/>
    </row>
    <row r="2" spans="1:5" ht="21">
      <c r="A2" s="827" t="s">
        <v>974</v>
      </c>
      <c r="B2" s="827"/>
      <c r="C2" s="827"/>
      <c r="D2" s="827"/>
      <c r="E2" s="827"/>
    </row>
    <row r="3" spans="1:5" ht="24.75" customHeight="1">
      <c r="A3" s="829" t="s">
        <v>975</v>
      </c>
      <c r="B3" s="830"/>
      <c r="C3" s="830"/>
      <c r="D3" s="830"/>
      <c r="E3" s="830"/>
    </row>
    <row r="4" spans="1:5" ht="24.75" customHeight="1" thickBot="1">
      <c r="A4" s="838" t="s">
        <v>976</v>
      </c>
      <c r="B4" s="839"/>
      <c r="C4" s="839"/>
      <c r="D4" s="839"/>
      <c r="E4" s="839"/>
    </row>
    <row r="5" spans="1:5" ht="15.75" customHeight="1">
      <c r="A5" s="919" t="s">
        <v>977</v>
      </c>
      <c r="B5" s="922" t="s">
        <v>978</v>
      </c>
      <c r="C5" s="928" t="s">
        <v>979</v>
      </c>
      <c r="D5" s="928" t="s">
        <v>980</v>
      </c>
      <c r="E5" s="925" t="s">
        <v>981</v>
      </c>
    </row>
    <row r="6" spans="1:5" ht="15.75" customHeight="1">
      <c r="A6" s="920"/>
      <c r="B6" s="923"/>
      <c r="C6" s="929"/>
      <c r="D6" s="929"/>
      <c r="E6" s="926"/>
    </row>
    <row r="7" spans="1:5" ht="15.75" customHeight="1">
      <c r="A7" s="921"/>
      <c r="B7" s="924"/>
      <c r="C7" s="930"/>
      <c r="D7" s="930"/>
      <c r="E7" s="927"/>
    </row>
    <row r="8" spans="1:5" ht="9" customHeight="1">
      <c r="A8" s="34"/>
      <c r="B8" s="177"/>
      <c r="C8" s="654"/>
      <c r="D8" s="655"/>
      <c r="E8" s="178"/>
    </row>
    <row r="9" spans="1:5" s="42" customFormat="1" ht="30" customHeight="1">
      <c r="A9" s="179">
        <v>11201686</v>
      </c>
      <c r="B9" s="180" t="s">
        <v>982</v>
      </c>
      <c r="C9" s="181">
        <v>10240811</v>
      </c>
      <c r="D9" s="181">
        <v>10788258</v>
      </c>
      <c r="E9" s="182">
        <v>-547447</v>
      </c>
    </row>
    <row r="10" spans="1:5" s="42" customFormat="1" ht="30" customHeight="1">
      <c r="A10" s="179">
        <v>11200186</v>
      </c>
      <c r="B10" s="183" t="s">
        <v>983</v>
      </c>
      <c r="C10" s="181">
        <v>10240035</v>
      </c>
      <c r="D10" s="181">
        <v>10787402</v>
      </c>
      <c r="E10" s="182">
        <v>-547367</v>
      </c>
    </row>
    <row r="11" spans="1:5" s="14" customFormat="1" ht="30" customHeight="1">
      <c r="A11" s="184">
        <v>11162581</v>
      </c>
      <c r="B11" s="185" t="s">
        <v>984</v>
      </c>
      <c r="C11" s="186">
        <v>10225192</v>
      </c>
      <c r="D11" s="186">
        <v>10772217</v>
      </c>
      <c r="E11" s="187">
        <v>-547025</v>
      </c>
    </row>
    <row r="12" spans="1:5" s="14" customFormat="1" ht="30" customHeight="1">
      <c r="A12" s="184">
        <v>11410</v>
      </c>
      <c r="B12" s="185" t="s">
        <v>985</v>
      </c>
      <c r="C12" s="186">
        <v>4343</v>
      </c>
      <c r="D12" s="186">
        <v>4427</v>
      </c>
      <c r="E12" s="187">
        <v>-84</v>
      </c>
    </row>
    <row r="13" spans="1:5" s="14" customFormat="1" ht="30" customHeight="1">
      <c r="A13" s="184">
        <v>26194</v>
      </c>
      <c r="B13" s="185" t="s">
        <v>986</v>
      </c>
      <c r="C13" s="186">
        <v>10500</v>
      </c>
      <c r="D13" s="186">
        <v>10758</v>
      </c>
      <c r="E13" s="187">
        <v>-258</v>
      </c>
    </row>
    <row r="14" spans="1:5" s="42" customFormat="1" ht="30" customHeight="1">
      <c r="A14" s="179">
        <v>1500</v>
      </c>
      <c r="B14" s="183" t="s">
        <v>987</v>
      </c>
      <c r="C14" s="181">
        <v>776</v>
      </c>
      <c r="D14" s="181">
        <v>856</v>
      </c>
      <c r="E14" s="182">
        <v>-80</v>
      </c>
    </row>
    <row r="15" spans="1:5" s="14" customFormat="1" ht="30" customHeight="1">
      <c r="A15" s="184">
        <v>1500</v>
      </c>
      <c r="B15" s="185" t="s">
        <v>988</v>
      </c>
      <c r="C15" s="186">
        <v>776</v>
      </c>
      <c r="D15" s="186">
        <v>856</v>
      </c>
      <c r="E15" s="187">
        <v>-80</v>
      </c>
    </row>
    <row r="16" spans="1:5" s="14" customFormat="1" ht="30" hidden="1" customHeight="1">
      <c r="A16" s="184"/>
      <c r="B16" s="185"/>
      <c r="C16" s="186"/>
      <c r="D16" s="186"/>
      <c r="E16" s="187"/>
    </row>
    <row r="17" spans="1:5" s="14" customFormat="1" ht="30" hidden="1" customHeight="1">
      <c r="A17" s="184"/>
      <c r="B17" s="185"/>
      <c r="C17" s="186"/>
      <c r="D17" s="186"/>
      <c r="E17" s="187"/>
    </row>
    <row r="18" spans="1:5" s="14" customFormat="1" ht="30" hidden="1" customHeight="1">
      <c r="A18" s="184"/>
      <c r="B18" s="185"/>
      <c r="C18" s="186"/>
      <c r="D18" s="186"/>
      <c r="E18" s="187"/>
    </row>
    <row r="19" spans="1:5" s="14" customFormat="1" ht="30" hidden="1" customHeight="1">
      <c r="A19" s="184"/>
      <c r="B19" s="185"/>
      <c r="C19" s="186"/>
      <c r="D19" s="186"/>
      <c r="E19" s="187"/>
    </row>
    <row r="20" spans="1:5" s="14" customFormat="1" ht="30" hidden="1" customHeight="1">
      <c r="A20" s="184"/>
      <c r="B20" s="185"/>
      <c r="C20" s="186"/>
      <c r="D20" s="186"/>
      <c r="E20" s="187"/>
    </row>
    <row r="21" spans="1:5" s="14" customFormat="1" ht="30" hidden="1" customHeight="1">
      <c r="A21" s="184"/>
      <c r="B21" s="185"/>
      <c r="C21" s="186"/>
      <c r="D21" s="186"/>
      <c r="E21" s="187"/>
    </row>
    <row r="22" spans="1:5" s="14" customFormat="1" ht="30" hidden="1" customHeight="1">
      <c r="A22" s="184"/>
      <c r="B22" s="185"/>
      <c r="C22" s="186"/>
      <c r="D22" s="186"/>
      <c r="E22" s="187"/>
    </row>
    <row r="23" spans="1:5" s="14" customFormat="1" ht="30" hidden="1" customHeight="1">
      <c r="A23" s="184"/>
      <c r="B23" s="185"/>
      <c r="C23" s="186"/>
      <c r="D23" s="186"/>
      <c r="E23" s="187"/>
    </row>
    <row r="24" spans="1:5" s="14" customFormat="1" ht="30" hidden="1" customHeight="1">
      <c r="A24" s="184"/>
      <c r="B24" s="185"/>
      <c r="C24" s="186"/>
      <c r="D24" s="186"/>
      <c r="E24" s="187"/>
    </row>
    <row r="25" spans="1:5" s="14" customFormat="1" ht="30" hidden="1" customHeight="1">
      <c r="A25" s="184"/>
      <c r="B25" s="185"/>
      <c r="C25" s="186"/>
      <c r="D25" s="186"/>
      <c r="E25" s="187"/>
    </row>
    <row r="26" spans="1:5" s="14" customFormat="1" ht="30" hidden="1" customHeight="1">
      <c r="A26" s="184"/>
      <c r="B26" s="185"/>
      <c r="C26" s="186"/>
      <c r="D26" s="186"/>
      <c r="E26" s="187"/>
    </row>
    <row r="27" spans="1:5" s="14" customFormat="1" ht="30" hidden="1" customHeight="1">
      <c r="A27" s="184"/>
      <c r="B27" s="185"/>
      <c r="C27" s="186"/>
      <c r="D27" s="186"/>
      <c r="E27" s="187"/>
    </row>
    <row r="28" spans="1:5" s="14" customFormat="1" ht="22.9" hidden="1" customHeight="1">
      <c r="A28" s="184"/>
      <c r="B28" s="185"/>
      <c r="C28" s="186"/>
      <c r="D28" s="186"/>
      <c r="E28" s="187"/>
    </row>
    <row r="29" spans="1:5" s="14" customFormat="1" ht="26.45" customHeight="1">
      <c r="A29" s="184"/>
      <c r="B29" s="185"/>
      <c r="C29" s="186"/>
      <c r="D29" s="186"/>
      <c r="E29" s="187"/>
    </row>
    <row r="30" spans="1:5" s="42" customFormat="1" ht="36" customHeight="1">
      <c r="A30" s="179">
        <v>11201686</v>
      </c>
      <c r="B30" s="180" t="s">
        <v>989</v>
      </c>
      <c r="C30" s="181">
        <v>10240811</v>
      </c>
      <c r="D30" s="181">
        <v>10788258</v>
      </c>
      <c r="E30" s="182">
        <v>-547447</v>
      </c>
    </row>
    <row r="31" spans="1:5" s="42" customFormat="1" ht="29.45" customHeight="1">
      <c r="A31" s="179"/>
      <c r="B31" s="180"/>
      <c r="C31" s="181"/>
      <c r="D31" s="181"/>
      <c r="E31" s="182"/>
    </row>
    <row r="32" spans="1:5" s="42" customFormat="1" ht="31.15" customHeight="1">
      <c r="A32" s="179">
        <v>11201686</v>
      </c>
      <c r="B32" s="180" t="s">
        <v>990</v>
      </c>
      <c r="C32" s="181">
        <v>10240811</v>
      </c>
      <c r="D32" s="181">
        <v>10788258</v>
      </c>
      <c r="E32" s="182">
        <v>-547447</v>
      </c>
    </row>
    <row r="33" spans="1:5" s="42" customFormat="1" ht="31.15" customHeight="1">
      <c r="A33" s="179">
        <v>3581</v>
      </c>
      <c r="B33" s="183" t="s">
        <v>991</v>
      </c>
      <c r="C33" s="181">
        <v>2472</v>
      </c>
      <c r="D33" s="181">
        <v>2572</v>
      </c>
      <c r="E33" s="182">
        <v>-100</v>
      </c>
    </row>
    <row r="34" spans="1:5" s="14" customFormat="1" ht="31.15" customHeight="1">
      <c r="A34" s="184">
        <v>3581</v>
      </c>
      <c r="B34" s="185" t="s">
        <v>992</v>
      </c>
      <c r="C34" s="186">
        <v>2472</v>
      </c>
      <c r="D34" s="186">
        <v>2572</v>
      </c>
      <c r="E34" s="187">
        <v>-100</v>
      </c>
    </row>
    <row r="35" spans="1:5" s="42" customFormat="1" ht="31.15" customHeight="1">
      <c r="A35" s="179">
        <v>11198104</v>
      </c>
      <c r="B35" s="188" t="s">
        <v>993</v>
      </c>
      <c r="C35" s="181">
        <v>10238339</v>
      </c>
      <c r="D35" s="181">
        <v>10785686</v>
      </c>
      <c r="E35" s="182">
        <v>-547347</v>
      </c>
    </row>
    <row r="36" spans="1:5" s="14" customFormat="1" ht="31.15" customHeight="1">
      <c r="A36" s="184">
        <v>11198104</v>
      </c>
      <c r="B36" s="185" t="s">
        <v>994</v>
      </c>
      <c r="C36" s="186">
        <v>10238339</v>
      </c>
      <c r="D36" s="186">
        <v>10785686</v>
      </c>
      <c r="E36" s="187">
        <v>-547347</v>
      </c>
    </row>
    <row r="37" spans="1:5" s="42" customFormat="1" ht="30" customHeight="1">
      <c r="A37" s="195">
        <v>0</v>
      </c>
      <c r="B37" s="180" t="s">
        <v>995</v>
      </c>
      <c r="C37" s="196">
        <v>0</v>
      </c>
      <c r="D37" s="196">
        <v>0</v>
      </c>
      <c r="E37" s="197">
        <v>0</v>
      </c>
    </row>
    <row r="38" spans="1:5" s="42" customFormat="1" ht="30" customHeight="1">
      <c r="A38" s="195">
        <v>0</v>
      </c>
      <c r="B38" s="183" t="s">
        <v>996</v>
      </c>
      <c r="C38" s="196">
        <v>0</v>
      </c>
      <c r="D38" s="196">
        <v>0</v>
      </c>
      <c r="E38" s="197">
        <v>0</v>
      </c>
    </row>
    <row r="39" spans="1:5" s="14" customFormat="1" ht="30" customHeight="1">
      <c r="A39" s="198">
        <v>0</v>
      </c>
      <c r="B39" s="185" t="s">
        <v>997</v>
      </c>
      <c r="C39" s="194">
        <v>0</v>
      </c>
      <c r="D39" s="194">
        <v>0</v>
      </c>
      <c r="E39" s="189">
        <v>0</v>
      </c>
    </row>
    <row r="40" spans="1:5" s="14" customFormat="1" ht="30" hidden="1" customHeight="1">
      <c r="A40" s="198"/>
      <c r="B40" s="185"/>
      <c r="C40" s="194"/>
      <c r="D40" s="194"/>
      <c r="E40" s="189"/>
    </row>
    <row r="41" spans="1:5" s="14" customFormat="1" ht="30" hidden="1" customHeight="1">
      <c r="A41" s="198"/>
      <c r="B41" s="185"/>
      <c r="C41" s="194"/>
      <c r="D41" s="194"/>
      <c r="E41" s="189"/>
    </row>
    <row r="42" spans="1:5" s="14" customFormat="1" ht="30" hidden="1" customHeight="1">
      <c r="A42" s="198"/>
      <c r="B42" s="185"/>
      <c r="C42" s="194"/>
      <c r="D42" s="194"/>
      <c r="E42" s="189"/>
    </row>
    <row r="43" spans="1:5" s="14" customFormat="1" ht="30" hidden="1" customHeight="1">
      <c r="A43" s="198"/>
      <c r="B43" s="185"/>
      <c r="C43" s="194"/>
      <c r="D43" s="194"/>
      <c r="E43" s="189"/>
    </row>
    <row r="44" spans="1:5" s="14" customFormat="1" ht="30" hidden="1" customHeight="1">
      <c r="A44" s="198"/>
      <c r="B44" s="185"/>
      <c r="C44" s="194"/>
      <c r="D44" s="194"/>
      <c r="E44" s="189"/>
    </row>
    <row r="45" spans="1:5" s="14" customFormat="1" ht="30" hidden="1" customHeight="1">
      <c r="A45" s="198"/>
      <c r="B45" s="185"/>
      <c r="C45" s="194"/>
      <c r="D45" s="194"/>
      <c r="E45" s="189"/>
    </row>
    <row r="46" spans="1:5" s="14" customFormat="1" ht="30" hidden="1" customHeight="1">
      <c r="A46" s="198"/>
      <c r="B46" s="185"/>
      <c r="C46" s="194"/>
      <c r="D46" s="194"/>
      <c r="E46" s="189"/>
    </row>
    <row r="47" spans="1:5" s="14" customFormat="1" ht="30" hidden="1" customHeight="1">
      <c r="A47" s="198"/>
      <c r="B47" s="185"/>
      <c r="C47" s="194"/>
      <c r="D47" s="194"/>
      <c r="E47" s="189"/>
    </row>
    <row r="48" spans="1:5" s="14" customFormat="1" ht="30" hidden="1" customHeight="1">
      <c r="A48" s="198"/>
      <c r="B48" s="185"/>
      <c r="C48" s="194"/>
      <c r="D48" s="194"/>
      <c r="E48" s="189"/>
    </row>
    <row r="49" spans="1:5" s="14" customFormat="1" ht="30" hidden="1" customHeight="1">
      <c r="A49" s="198"/>
      <c r="B49" s="185"/>
      <c r="C49" s="194"/>
      <c r="D49" s="194"/>
      <c r="E49" s="189"/>
    </row>
    <row r="50" spans="1:5" s="14" customFormat="1" ht="22.9" hidden="1" customHeight="1">
      <c r="A50" s="198"/>
      <c r="B50" s="185"/>
      <c r="C50" s="194"/>
      <c r="D50" s="194"/>
      <c r="E50" s="189"/>
    </row>
    <row r="51" spans="1:5" s="14" customFormat="1" ht="29.25" hidden="1" customHeight="1">
      <c r="A51" s="198"/>
      <c r="B51" s="185"/>
      <c r="C51" s="194"/>
      <c r="D51" s="194"/>
      <c r="E51" s="189"/>
    </row>
    <row r="52" spans="1:5" s="14" customFormat="1" ht="41.45" customHeight="1">
      <c r="A52" s="198"/>
      <c r="B52" s="185"/>
      <c r="C52" s="194"/>
      <c r="D52" s="194"/>
      <c r="E52" s="189"/>
    </row>
    <row r="53" spans="1:5" s="42" customFormat="1" ht="30" customHeight="1">
      <c r="A53" s="179">
        <v>11201686</v>
      </c>
      <c r="B53" s="180" t="s">
        <v>989</v>
      </c>
      <c r="C53" s="181">
        <v>10240811</v>
      </c>
      <c r="D53" s="181">
        <v>10788258</v>
      </c>
      <c r="E53" s="182">
        <v>-547447</v>
      </c>
    </row>
    <row r="54" spans="1:5" s="14" customFormat="1" ht="1.9" customHeight="1" thickBot="1">
      <c r="A54" s="809"/>
      <c r="B54" s="810"/>
      <c r="C54" s="811"/>
      <c r="D54" s="811"/>
      <c r="E54" s="812"/>
    </row>
  </sheetData>
  <mergeCells count="9">
    <mergeCell ref="A1:E1"/>
    <mergeCell ref="A2:E2"/>
    <mergeCell ref="A3:E3"/>
    <mergeCell ref="A4:E4"/>
    <mergeCell ref="A5:A7"/>
    <mergeCell ref="B5:B7"/>
    <mergeCell ref="C5:C7"/>
    <mergeCell ref="D5:D7"/>
    <mergeCell ref="E5:E7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4" orientation="portrait" useFirstPageNumber="1" r:id="rId1"/>
  <headerFooter alignWithMargins="0">
    <oddFooter>&amp;C&amp;"細明體,標準"附&amp;"Times New Roman,標準"4-&amp;P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41</vt:i4>
      </vt:variant>
      <vt:variant>
        <vt:lpstr>已命名的範圍</vt:lpstr>
      </vt:variant>
      <vt:variant>
        <vt:i4>39</vt:i4>
      </vt:variant>
    </vt:vector>
  </HeadingPairs>
  <TitlesOfParts>
    <vt:vector size="80" baseType="lpstr">
      <vt:lpstr>圖1</vt:lpstr>
      <vt:lpstr>圖2</vt:lpstr>
      <vt:lpstr>收支預計表</vt:lpstr>
      <vt:lpstr>收支預計表說明</vt:lpstr>
      <vt:lpstr>餘絀撥補預計表</vt:lpstr>
      <vt:lpstr>現金流量表-總</vt:lpstr>
      <vt:lpstr>投融資業務收入明細表</vt:lpstr>
      <vt:lpstr>保險收入明細表</vt:lpstr>
      <vt:lpstr>其他業務收入明細表</vt:lpstr>
      <vt:lpstr>業務外收入明細表</vt:lpstr>
      <vt:lpstr>投融資業務成本明細表</vt:lpstr>
      <vt:lpstr>投融資業務成本說明</vt:lpstr>
      <vt:lpstr>保險成本明細表</vt:lpstr>
      <vt:lpstr>保險成本說明</vt:lpstr>
      <vt:lpstr>其他業務成本明細表</vt:lpstr>
      <vt:lpstr>其他業務成本說明</vt:lpstr>
      <vt:lpstr>業務外費用明細表</vt:lpstr>
      <vt:lpstr>業務外費用說明</vt:lpstr>
      <vt:lpstr>長期投資明細表</vt:lpstr>
      <vt:lpstr>基金數額增減明細表</vt:lpstr>
      <vt:lpstr>平衡表</vt:lpstr>
      <vt:lpstr>5年來主要營運項目分析表</vt:lpstr>
      <vt:lpstr>各項費用彙計表</vt:lpstr>
      <vt:lpstr>各項費用彙計表 (單位)</vt:lpstr>
      <vt:lpstr>不動產投資收入分析表</vt:lpstr>
      <vt:lpstr>保費收入分析表</vt:lpstr>
      <vt:lpstr>保費收入分析表(附表)</vt:lpstr>
      <vt:lpstr>保險給付分析表</vt:lpstr>
      <vt:lpstr>雜項業務成本分析-職災保護</vt:lpstr>
      <vt:lpstr>收支預計表-勞</vt:lpstr>
      <vt:lpstr>現金流量表-勞</vt:lpstr>
      <vt:lpstr>平衡表-勞</vt:lpstr>
      <vt:lpstr>收支預計表-就</vt:lpstr>
      <vt:lpstr>現金流量表-就</vt:lpstr>
      <vt:lpstr>平衡表-就</vt:lpstr>
      <vt:lpstr>收支預計表-農</vt:lpstr>
      <vt:lpstr>現金流量表-農</vt:lpstr>
      <vt:lpstr>平衡表-農</vt:lpstr>
      <vt:lpstr>收支預計表-職</vt:lpstr>
      <vt:lpstr>現金流量表-職</vt:lpstr>
      <vt:lpstr>平衡表-職</vt:lpstr>
      <vt:lpstr>'5年來主要營運項目分析表'!Print_Area</vt:lpstr>
      <vt:lpstr>'平衡表-農'!Print_Area</vt:lpstr>
      <vt:lpstr>收支預計表!Print_Area</vt:lpstr>
      <vt:lpstr>'收支預計表-勞'!Print_Area</vt:lpstr>
      <vt:lpstr>'收支預計表-就'!Print_Area</vt:lpstr>
      <vt:lpstr>'收支預計表-農'!Print_Area</vt:lpstr>
      <vt:lpstr>收支預計表說明!Print_Area</vt:lpstr>
      <vt:lpstr>'收支預計表-職'!Print_Area</vt:lpstr>
      <vt:lpstr>其他業務收入明細表!Print_Area</vt:lpstr>
      <vt:lpstr>長期投資明細表!Print_Area</vt:lpstr>
      <vt:lpstr>保險給付分析表!Print_Area</vt:lpstr>
      <vt:lpstr>業務外收入明細表!Print_Area</vt:lpstr>
      <vt:lpstr>業務外費用明細表!Print_Area</vt:lpstr>
      <vt:lpstr>業務外費用說明!Print_Area</vt:lpstr>
      <vt:lpstr>圖1!Print_Area</vt:lpstr>
      <vt:lpstr>圖2!Print_Area</vt:lpstr>
      <vt:lpstr>'雜項業務成本分析-職災保護'!Print_Area</vt:lpstr>
      <vt:lpstr>平衡表!Print_Titles</vt:lpstr>
      <vt:lpstr>'平衡表-勞'!Print_Titles</vt:lpstr>
      <vt:lpstr>'平衡表-就'!Print_Titles</vt:lpstr>
      <vt:lpstr>'平衡表-農'!Print_Titles</vt:lpstr>
      <vt:lpstr>'平衡表-職'!Print_Titles</vt:lpstr>
      <vt:lpstr>各項費用彙計表!Print_Titles</vt:lpstr>
      <vt:lpstr>'各項費用彙計表 (單位)'!Print_Titles</vt:lpstr>
      <vt:lpstr>收支預計表!Print_Titles</vt:lpstr>
      <vt:lpstr>'收支預計表-勞'!Print_Titles</vt:lpstr>
      <vt:lpstr>'收支預計表-就'!Print_Titles</vt:lpstr>
      <vt:lpstr>'收支預計表-農'!Print_Titles</vt:lpstr>
      <vt:lpstr>'收支預計表-職'!Print_Titles</vt:lpstr>
      <vt:lpstr>投融資業務成本明細表!Print_Titles</vt:lpstr>
      <vt:lpstr>投融資業務成本說明!Print_Titles</vt:lpstr>
      <vt:lpstr>投融資業務收入明細表!Print_Titles</vt:lpstr>
      <vt:lpstr>保費收入分析表!Print_Titles</vt:lpstr>
      <vt:lpstr>'保費收入分析表(附表)'!Print_Titles</vt:lpstr>
      <vt:lpstr>保險成本明細表!Print_Titles</vt:lpstr>
      <vt:lpstr>保險成本說明!Print_Titles</vt:lpstr>
      <vt:lpstr>保險給付分析表!Print_Titles</vt:lpstr>
      <vt:lpstr>業務外收入明細表!Print_Titles</vt:lpstr>
      <vt:lpstr>'雜項業務成本分析-職災保護'!Print_Titles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bli</dc:creator>
  <cp:lastModifiedBy>A16534</cp:lastModifiedBy>
  <cp:lastPrinted>2017-01-04T07:59:07Z</cp:lastPrinted>
  <dcterms:created xsi:type="dcterms:W3CDTF">2010-11-22T09:06:47Z</dcterms:created>
  <dcterms:modified xsi:type="dcterms:W3CDTF">2017-02-03T08:51:20Z</dcterms:modified>
</cp:coreProperties>
</file>