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0" yWindow="-15" windowWidth="14385" windowHeight="11760" tabRatio="505" firstSheet="5" activeTab="14"/>
  </bookViews>
  <sheets>
    <sheet name="收支餘絀預計表" sheetId="1" r:id="rId1"/>
    <sheet name="餘絀撥補預計表" sheetId="2" r:id="rId2"/>
    <sheet name="現金流量預計表" sheetId="3" r:id="rId3"/>
    <sheet name="投資業務收入明細表" sheetId="7" r:id="rId4"/>
    <sheet name="存款利息收入明細表" sheetId="6" r:id="rId5"/>
    <sheet name="提繳費收入" sheetId="54" r:id="rId6"/>
    <sheet name="支出明細表" sheetId="40" r:id="rId7"/>
    <sheet name="固定資產建設改良擴充" sheetId="33" state="hidden" r:id="rId8"/>
    <sheet name="資產折舊" sheetId="30" r:id="rId9"/>
    <sheet name="預計平衡表" sheetId="52" r:id="rId10"/>
    <sheet name="員工人數彙計表" sheetId="39" r:id="rId11"/>
    <sheet name="用人費用彙計表 " sheetId="41" r:id="rId12"/>
    <sheet name="呆帳" sheetId="9" r:id="rId13"/>
    <sheet name="業務費用" sheetId="53" r:id="rId14"/>
    <sheet name="業務費用說明" sheetId="50" r:id="rId15"/>
  </sheets>
  <definedNames>
    <definedName name="_xlnm.Print_Area" localSheetId="11">'用人費用彙計表 '!$A$1:$C$16</definedName>
    <definedName name="_xlnm.Print_Area" localSheetId="0">收支餘絀預計表!$A$1:$J$22</definedName>
    <definedName name="_xlnm.Print_Area" localSheetId="12">呆帳!$A$1:$C$29</definedName>
    <definedName name="_xlnm.Print_Area" localSheetId="2">現金流量預計表!$A$1:$D$30</definedName>
    <definedName name="_xlnm.Print_Area" localSheetId="13">業務費用!$A$1:$D$46</definedName>
    <definedName name="_xlnm.Print_Area" localSheetId="14">業務費用說明!$A$1:$A$88</definedName>
    <definedName name="_xlnm.Print_Titles" localSheetId="11">'用人費用彙計表 '!$1:$5</definedName>
    <definedName name="_xlnm.Print_Titles" localSheetId="7">固定資產建設改良擴充!$1:$6</definedName>
    <definedName name="_xlnm.Print_Titles" localSheetId="10">員工人數彙計表!$1:$6</definedName>
    <definedName name="_xlnm.Print_Titles" localSheetId="13">業務費用!$1:$6</definedName>
    <definedName name="_xlnm.Print_Titles" localSheetId="14">業務費用說明!$1:$4</definedName>
    <definedName name="_xlnm.Print_Titles" localSheetId="8">資產折舊!$1:$7</definedName>
    <definedName name="_xlnm.Print_Titles" localSheetId="9">預計平衡表!$1:$5</definedName>
    <definedName name="Z_39ADBF03_D598_4B05_A422_3FFA9F5C8EE6_.wvu.PrintArea" localSheetId="5" hidden="1">提繳費收入!$A$1:$H$26</definedName>
    <definedName name="Z_39ADBF03_D598_4B05_A422_3FFA9F5C8EE6_.wvu.PrintTitles" localSheetId="6" hidden="1">支出明細表!$1:$6</definedName>
    <definedName name="Z_39ADBF03_D598_4B05_A422_3FFA9F5C8EE6_.wvu.PrintTitles" localSheetId="4" hidden="1">存款利息收入明細表!$1:$7</definedName>
    <definedName name="Z_39ADBF03_D598_4B05_A422_3FFA9F5C8EE6_.wvu.PrintTitles" localSheetId="0" hidden="1">收支餘絀預計表!$1:$7</definedName>
    <definedName name="Z_39ADBF03_D598_4B05_A422_3FFA9F5C8EE6_.wvu.PrintTitles" localSheetId="12" hidden="1">呆帳!$1:$7</definedName>
    <definedName name="Z_39ADBF03_D598_4B05_A422_3FFA9F5C8EE6_.wvu.PrintTitles" localSheetId="3" hidden="1">投資業務收入明細表!$1:$6</definedName>
    <definedName name="Z_39ADBF03_D598_4B05_A422_3FFA9F5C8EE6_.wvu.PrintTitles" localSheetId="5" hidden="1">提繳費收入!$1:$6</definedName>
    <definedName name="Z_39ADBF03_D598_4B05_A422_3FFA9F5C8EE6_.wvu.PrintTitles" localSheetId="9" hidden="1">預計平衡表!$1:$6</definedName>
    <definedName name="Z_E3FB5E9C_33A2_4339_8200_F55E1B650872_.wvu.PrintTitles" localSheetId="9" hidden="1">預計平衡表!$1:$4</definedName>
  </definedNames>
  <calcPr calcId="145621"/>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B29" i="3" l="1"/>
  <c r="A42" i="52" l="1"/>
  <c r="D47" i="52"/>
  <c r="C47" i="52"/>
  <c r="E47" i="52" s="1"/>
  <c r="D42" i="52"/>
  <c r="C42" i="52"/>
  <c r="A47" i="52"/>
  <c r="E7" i="6"/>
  <c r="D41" i="52" l="1"/>
  <c r="A41" i="52"/>
  <c r="C41" i="52"/>
  <c r="A8" i="1"/>
  <c r="B17" i="1" s="1"/>
  <c r="E66" i="52" l="1"/>
  <c r="E62" i="52"/>
  <c r="E60" i="52"/>
  <c r="E59" i="52"/>
  <c r="E58" i="52"/>
  <c r="E51" i="52"/>
  <c r="E46" i="52"/>
  <c r="E50" i="52"/>
  <c r="E45" i="52"/>
  <c r="E49" i="52"/>
  <c r="E44" i="52"/>
  <c r="E48" i="52"/>
  <c r="E43" i="52"/>
  <c r="E40" i="52"/>
  <c r="E36" i="52"/>
  <c r="E35" i="52"/>
  <c r="E33" i="52"/>
  <c r="E32" i="52"/>
  <c r="E30" i="52"/>
  <c r="E29" i="52"/>
  <c r="E26" i="52"/>
  <c r="E25" i="52"/>
  <c r="E23" i="52"/>
  <c r="E20" i="52"/>
  <c r="E19" i="52"/>
  <c r="E18" i="52"/>
  <c r="E17" i="52"/>
  <c r="E15" i="52"/>
  <c r="B24" i="3" s="1"/>
  <c r="E13" i="52"/>
  <c r="E12" i="52"/>
  <c r="E10" i="52"/>
  <c r="D14" i="1" l="1"/>
  <c r="D8" i="1"/>
  <c r="D19" i="1" s="1"/>
  <c r="D9" i="2" s="1"/>
  <c r="A48" i="53" l="1"/>
  <c r="A47" i="53"/>
  <c r="B48" i="53"/>
  <c r="B47" i="53"/>
  <c r="B12" i="30" l="1"/>
  <c r="E24" i="6" l="1"/>
  <c r="B9" i="3" s="1"/>
  <c r="B24" i="6"/>
  <c r="B23" i="3" l="1"/>
  <c r="A22" i="52"/>
  <c r="A21" i="52" s="1"/>
  <c r="A16" i="52"/>
  <c r="A11" i="52"/>
  <c r="A9" i="52"/>
  <c r="D22" i="52"/>
  <c r="D21" i="52" s="1"/>
  <c r="D11" i="52"/>
  <c r="A8" i="52" l="1"/>
  <c r="C22" i="52"/>
  <c r="E22" i="52" s="1"/>
  <c r="B25" i="3" s="1"/>
  <c r="B27" i="3" s="1"/>
  <c r="C16" i="52"/>
  <c r="C11" i="52"/>
  <c r="E11" i="52" s="1"/>
  <c r="C21" i="52" l="1"/>
  <c r="E21" i="52" s="1"/>
  <c r="B8" i="3"/>
  <c r="B10" i="3" s="1"/>
  <c r="F8" i="1"/>
  <c r="B17" i="3" l="1"/>
  <c r="B21" i="3" s="1"/>
  <c r="A14" i="1"/>
  <c r="A19" i="1"/>
  <c r="C9" i="52" l="1"/>
  <c r="A8" i="40" l="1"/>
  <c r="A18" i="40" s="1"/>
  <c r="E25" i="54" l="1"/>
  <c r="G25" i="54" s="1"/>
  <c r="H25" i="54" s="1"/>
  <c r="E24" i="54"/>
  <c r="G24" i="54" s="1"/>
  <c r="H24" i="54" s="1"/>
  <c r="E23" i="54"/>
  <c r="G23" i="54" s="1"/>
  <c r="H23" i="54" s="1"/>
  <c r="E22" i="54"/>
  <c r="G22" i="54" s="1"/>
  <c r="H22" i="54" s="1"/>
  <c r="E21" i="54"/>
  <c r="G21" i="54" s="1"/>
  <c r="H21" i="54" s="1"/>
  <c r="E20" i="54"/>
  <c r="G20" i="54" s="1"/>
  <c r="H20" i="54" s="1"/>
  <c r="E19" i="54"/>
  <c r="G19" i="54" s="1"/>
  <c r="H19" i="54" s="1"/>
  <c r="E18" i="54"/>
  <c r="G18" i="54" s="1"/>
  <c r="H18" i="54" s="1"/>
  <c r="G17" i="54"/>
  <c r="H17" i="54" s="1"/>
  <c r="E17" i="54"/>
  <c r="E16" i="54"/>
  <c r="G16" i="54" s="1"/>
  <c r="H16" i="54" s="1"/>
  <c r="E15" i="54"/>
  <c r="G15" i="54" s="1"/>
  <c r="H15" i="54" s="1"/>
  <c r="E14" i="54"/>
  <c r="G14" i="54" s="1"/>
  <c r="H14" i="54" s="1"/>
  <c r="E13" i="54"/>
  <c r="G13" i="54" s="1"/>
  <c r="H13" i="54" s="1"/>
  <c r="E12" i="54"/>
  <c r="G12" i="54" s="1"/>
  <c r="H12" i="54" s="1"/>
  <c r="E11" i="54"/>
  <c r="G11" i="54" s="1"/>
  <c r="H11" i="54" s="1"/>
  <c r="E10" i="54"/>
  <c r="G10" i="54" s="1"/>
  <c r="H10" i="54" s="1"/>
  <c r="E9" i="54"/>
  <c r="G9" i="54" s="1"/>
  <c r="H9" i="54" s="1"/>
  <c r="E8" i="54"/>
  <c r="G8" i="54" s="1"/>
  <c r="H8" i="54" s="1"/>
  <c r="E7" i="54"/>
  <c r="C26" i="54"/>
  <c r="B26" i="54"/>
  <c r="H12" i="1"/>
  <c r="I12" i="1" s="1"/>
  <c r="E26" i="54" l="1"/>
  <c r="G7" i="54"/>
  <c r="H7" i="54" s="1"/>
  <c r="D26" i="54"/>
  <c r="G26" i="54" l="1"/>
  <c r="H26" i="54"/>
  <c r="D44" i="53"/>
  <c r="D46" i="53"/>
  <c r="D48" i="53" s="1"/>
  <c r="A57" i="52"/>
  <c r="A28" i="52"/>
  <c r="D16" i="52"/>
  <c r="E16" i="52" l="1"/>
  <c r="D47" i="53"/>
  <c r="F14" i="1"/>
  <c r="D8" i="40"/>
  <c r="D18" i="40" s="1"/>
  <c r="B20" i="39"/>
  <c r="D61" i="52"/>
  <c r="A65" i="52"/>
  <c r="A64" i="52" s="1"/>
  <c r="A63" i="52" s="1"/>
  <c r="B25" i="9"/>
  <c r="B26" i="9"/>
  <c r="B27" i="9"/>
  <c r="B28" i="9"/>
  <c r="B19" i="9"/>
  <c r="B14" i="9"/>
  <c r="B9" i="9"/>
  <c r="B19" i="7"/>
  <c r="D65" i="52"/>
  <c r="D64" i="52" s="1"/>
  <c r="D63" i="52" s="1"/>
  <c r="C65" i="52"/>
  <c r="C61" i="52"/>
  <c r="A61" i="52"/>
  <c r="A56" i="52" s="1"/>
  <c r="D57" i="52"/>
  <c r="C57" i="52"/>
  <c r="D39" i="52"/>
  <c r="D38" i="52" s="1"/>
  <c r="C39" i="52"/>
  <c r="A39" i="52"/>
  <c r="A38" i="52" s="1"/>
  <c r="D34" i="52"/>
  <c r="C34" i="52"/>
  <c r="A34" i="52"/>
  <c r="D31" i="52"/>
  <c r="E31" i="52" s="1"/>
  <c r="A31" i="52"/>
  <c r="D28" i="52"/>
  <c r="C28" i="52"/>
  <c r="D9" i="52"/>
  <c r="E9" i="52" s="1"/>
  <c r="B12" i="1"/>
  <c r="C8" i="40"/>
  <c r="C18" i="40" s="1"/>
  <c r="E19" i="7"/>
  <c r="D8" i="2"/>
  <c r="D12" i="2" s="1"/>
  <c r="E12" i="2" s="1"/>
  <c r="H11" i="1"/>
  <c r="I11" i="1" s="1"/>
  <c r="H10" i="1"/>
  <c r="I10" i="1" s="1"/>
  <c r="H9" i="1"/>
  <c r="H16" i="1"/>
  <c r="I16" i="1" s="1"/>
  <c r="H17" i="1"/>
  <c r="I17" i="1" s="1"/>
  <c r="B14" i="1"/>
  <c r="B8" i="33"/>
  <c r="E8" i="33" s="1"/>
  <c r="B7" i="33"/>
  <c r="B14" i="33" s="1"/>
  <c r="E14" i="33" s="1"/>
  <c r="E9" i="33"/>
  <c r="E8" i="30"/>
  <c r="C12" i="30"/>
  <c r="D12" i="30"/>
  <c r="B15" i="41"/>
  <c r="D13" i="30"/>
  <c r="C13" i="30"/>
  <c r="B13" i="30"/>
  <c r="E14" i="30"/>
  <c r="E9" i="1"/>
  <c r="E10" i="1"/>
  <c r="E12" i="1"/>
  <c r="E11" i="1"/>
  <c r="E16" i="1"/>
  <c r="E8" i="1"/>
  <c r="E13" i="30" l="1"/>
  <c r="I9" i="1"/>
  <c r="H8" i="1"/>
  <c r="I8" i="1" s="1"/>
  <c r="E7" i="33"/>
  <c r="E61" i="52"/>
  <c r="E28" i="52"/>
  <c r="C27" i="52"/>
  <c r="E41" i="52"/>
  <c r="E42" i="52"/>
  <c r="E57" i="52"/>
  <c r="E34" i="52"/>
  <c r="C38" i="52"/>
  <c r="E38" i="52" s="1"/>
  <c r="E39" i="52"/>
  <c r="D8" i="52"/>
  <c r="C64" i="52"/>
  <c r="E65" i="52"/>
  <c r="B28" i="3"/>
  <c r="A55" i="52"/>
  <c r="A68" i="52" s="1"/>
  <c r="E9" i="2"/>
  <c r="F19" i="1"/>
  <c r="B15" i="1"/>
  <c r="B8" i="1"/>
  <c r="B19" i="1" s="1"/>
  <c r="E10" i="2"/>
  <c r="E8" i="2"/>
  <c r="B10" i="1"/>
  <c r="B9" i="1"/>
  <c r="B16" i="1"/>
  <c r="G17" i="1"/>
  <c r="G12" i="1"/>
  <c r="G11" i="1"/>
  <c r="G14" i="1"/>
  <c r="G10" i="1"/>
  <c r="G16" i="1"/>
  <c r="G9" i="1"/>
  <c r="G8" i="1"/>
  <c r="E14" i="1"/>
  <c r="E19" i="1" s="1"/>
  <c r="H14" i="1"/>
  <c r="I14" i="1" s="1"/>
  <c r="B11" i="1"/>
  <c r="E17" i="1"/>
  <c r="B24" i="9"/>
  <c r="D56" i="52"/>
  <c r="D55" i="52" s="1"/>
  <c r="D68" i="52" s="1"/>
  <c r="C56" i="52"/>
  <c r="A27" i="52"/>
  <c r="A7" i="52" s="1"/>
  <c r="C8" i="52"/>
  <c r="D27" i="52"/>
  <c r="E12" i="30"/>
  <c r="B30" i="3" l="1"/>
  <c r="B35" i="3" s="1"/>
  <c r="G19" i="1"/>
  <c r="A9" i="2"/>
  <c r="E8" i="52"/>
  <c r="C55" i="52"/>
  <c r="E55" i="52" s="1"/>
  <c r="E56" i="52"/>
  <c r="C63" i="52"/>
  <c r="E63" i="52" s="1"/>
  <c r="E64" i="52"/>
  <c r="D7" i="52"/>
  <c r="E27" i="52"/>
  <c r="A53" i="52"/>
  <c r="H19" i="1"/>
  <c r="I19" i="1" s="1"/>
  <c r="C7" i="52"/>
  <c r="B34" i="3" l="1"/>
  <c r="A8" i="2"/>
  <c r="B9" i="2" s="1"/>
  <c r="D53" i="52"/>
  <c r="C68" i="52"/>
  <c r="E68" i="52" s="1"/>
  <c r="C53" i="52"/>
  <c r="E7" i="52"/>
  <c r="A12" i="2" l="1"/>
  <c r="B12" i="2" s="1"/>
  <c r="B10" i="2"/>
  <c r="B8" i="2"/>
  <c r="E53" i="52"/>
</calcChain>
</file>

<file path=xl/comments1.xml><?xml version="1.0" encoding="utf-8"?>
<comments xmlns="http://schemas.openxmlformats.org/spreadsheetml/2006/main">
  <authors>
    <author>A16534</author>
  </authors>
  <commentList>
    <comment ref="A7"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 ref="A8"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 ref="A57"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List>
</comments>
</file>

<file path=xl/comments2.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<sst xmlns="http://schemas.openxmlformats.org/spreadsheetml/2006/main" count="497" uniqueCount="438">
  <si>
    <t>單位：新臺幣千元</t>
    <phoneticPr fontId="4" type="noConversion"/>
  </si>
  <si>
    <t>催收款項</t>
    <phoneticPr fontId="8" type="noConversion"/>
  </si>
  <si>
    <t>一般建築及設備計畫</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</si>
  <si>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</si>
  <si>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8" type="noConversion"/>
  </si>
  <si>
    <t>期 限</t>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</si>
  <si>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</si>
  <si>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</si>
  <si>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</si>
  <si>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</si>
  <si>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</si>
  <si>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項           目</t>
    <phoneticPr fontId="2" type="noConversion"/>
  </si>
  <si>
    <t>交    通    及
運  輸  設  備</t>
    <phoneticPr fontId="2" type="noConversion"/>
  </si>
  <si>
    <t>機        械
及   設   備</t>
    <phoneticPr fontId="2" type="noConversion"/>
  </si>
  <si>
    <t>什  項  設  備</t>
    <phoneticPr fontId="2" type="noConversion"/>
  </si>
  <si>
    <t>合    計</t>
    <phoneticPr fontId="2" type="noConversion"/>
  </si>
  <si>
    <t>前年度決算資產原值</t>
    <phoneticPr fontId="2" type="noConversion"/>
  </si>
  <si>
    <t>合        計</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</si>
  <si>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</si>
  <si>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</si>
  <si>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</si>
  <si>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前年度決算數</t>
    <phoneticPr fontId="8" type="noConversion"/>
  </si>
  <si>
    <t>上年度預算數</t>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</si>
  <si>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</si>
  <si>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</si>
  <si>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</si>
  <si>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8" type="noConversion"/>
  </si>
  <si>
    <r>
      <t>期</t>
    </r>
    <r>
      <rPr>
        <sz val="12"/>
        <rFont val="Times New Roman"/>
        <family val="1"/>
      </rPr>
      <t xml:space="preserve"> </t>
    </r>
    <r>
      <rPr>
        <sz val="12"/>
        <rFont val="標楷體"/>
        <family val="4"/>
        <charset val="136"/>
      </rPr>
      <t>限</t>
    </r>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</si>
  <si>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</si>
  <si>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</si>
  <si>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t>本年度預算數</t>
    <phoneticPr fontId="8" type="noConversion"/>
  </si>
  <si>
    <r>
      <t>1.</t>
    </r>
    <r>
      <rPr>
        <sz val="12"/>
        <rFont val="標楷體"/>
        <family val="4"/>
        <charset val="136"/>
      </rPr>
      <t>計提備抵呆帳</t>
    </r>
    <phoneticPr fontId="8" type="noConversion"/>
  </si>
  <si>
    <r>
      <t>2.</t>
    </r>
    <r>
      <rPr>
        <sz val="12"/>
        <rFont val="標楷體"/>
        <family val="4"/>
        <charset val="136"/>
      </rPr>
      <t>減：上年度備抵呆帳餘額</t>
    </r>
    <phoneticPr fontId="8" type="noConversion"/>
  </si>
  <si>
    <t>適   用   業   別</t>
    <phoneticPr fontId="8" type="noConversion"/>
  </si>
  <si>
    <t>科 目 名 稱</t>
    <phoneticPr fontId="8" type="noConversion"/>
  </si>
  <si>
    <t>科    目    名    稱</t>
    <phoneticPr fontId="8" type="noConversion"/>
  </si>
  <si>
    <t>一、農林漁牧業</t>
    <phoneticPr fontId="2" type="noConversion"/>
  </si>
  <si>
    <t>二、礦業及土石採取業</t>
    <phoneticPr fontId="8" type="noConversion"/>
  </si>
  <si>
    <t>四、電力及燃氣供應業</t>
    <phoneticPr fontId="8" type="noConversion"/>
  </si>
  <si>
    <t>五、用水供應及污染整治業</t>
    <phoneticPr fontId="8" type="noConversion"/>
  </si>
  <si>
    <t>七、批發及零售業</t>
    <phoneticPr fontId="8" type="noConversion"/>
  </si>
  <si>
    <t>八、運輸及倉儲業</t>
    <phoneticPr fontId="8" type="noConversion"/>
  </si>
  <si>
    <t>九、住宿及餐飲業</t>
    <phoneticPr fontId="8" type="noConversion"/>
  </si>
  <si>
    <t>十一、金融及保險業</t>
    <phoneticPr fontId="8" type="noConversion"/>
  </si>
  <si>
    <t>十二、不動產業</t>
    <phoneticPr fontId="8" type="noConversion"/>
  </si>
  <si>
    <t>十三、專業、科學及技術服務業</t>
    <phoneticPr fontId="3" type="noConversion"/>
  </si>
  <si>
    <t>十四、支援服務業</t>
    <phoneticPr fontId="3" type="noConversion"/>
  </si>
  <si>
    <t>十五、公共行政及國防；強制性
      社會安全</t>
    <phoneticPr fontId="3" type="noConversion"/>
  </si>
  <si>
    <t>十七、醫療保健及社會工作服務業</t>
    <phoneticPr fontId="3" type="noConversion"/>
  </si>
  <si>
    <t>十八、藝術、娛樂及休閒服務業</t>
    <phoneticPr fontId="3" type="noConversion"/>
  </si>
  <si>
    <t>十九、其他服務業</t>
    <phoneticPr fontId="3" type="noConversion"/>
  </si>
  <si>
    <t>利率</t>
    <phoneticPr fontId="8" type="noConversion"/>
  </si>
  <si>
    <t>資產重估增值額</t>
    <phoneticPr fontId="2" type="noConversion"/>
  </si>
  <si>
    <t>說          明</t>
    <phoneticPr fontId="8" type="noConversion"/>
  </si>
  <si>
    <r>
      <t>1.</t>
    </r>
    <r>
      <rPr>
        <sz val="12"/>
        <color indexed="9"/>
        <rFont val="標楷體"/>
        <family val="4"/>
        <charset val="136"/>
      </rPr>
      <t>計提</t>
    </r>
    <r>
      <rPr>
        <sz val="12"/>
        <rFont val="標楷體"/>
        <family val="4"/>
        <charset val="136"/>
      </rPr>
      <t>催收提繳費</t>
    </r>
    <phoneticPr fontId="8" type="noConversion"/>
  </si>
  <si>
    <r>
      <t>1.</t>
    </r>
    <r>
      <rPr>
        <sz val="12"/>
        <color indexed="9"/>
        <rFont val="標楷體"/>
        <family val="4"/>
        <charset val="136"/>
      </rPr>
      <t>計提</t>
    </r>
    <r>
      <rPr>
        <sz val="12"/>
        <rFont val="標楷體"/>
        <family val="4"/>
        <charset val="136"/>
      </rPr>
      <t>催收墊償工資</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</si>
  <si>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</si>
  <si>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</si>
  <si>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3.</t>
    </r>
    <r>
      <rPr>
        <sz val="12"/>
        <rFont val="標楷體"/>
        <family val="4"/>
        <charset val="136"/>
      </rPr>
      <t>加：本年度預計呆帳核銷數</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</si>
  <si>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</si>
  <si>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</si>
  <si>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4.</t>
    </r>
    <r>
      <rPr>
        <sz val="12"/>
        <rFont val="標楷體"/>
        <family val="4"/>
        <charset val="136"/>
      </rPr>
      <t>本年度增提數</t>
    </r>
    <phoneticPr fontId="8" type="noConversion"/>
  </si>
  <si>
    <r>
      <t>4.</t>
    </r>
    <r>
      <rPr>
        <sz val="12"/>
        <color indexed="9"/>
        <rFont val="標楷體"/>
        <family val="4"/>
        <charset val="136"/>
      </rPr>
      <t>本年</t>
    </r>
    <r>
      <rPr>
        <sz val="12"/>
        <rFont val="標楷體"/>
        <family val="4"/>
        <charset val="136"/>
      </rPr>
      <t>催收提繳費</t>
    </r>
    <phoneticPr fontId="8" type="noConversion"/>
  </si>
  <si>
    <r>
      <t>4.</t>
    </r>
    <r>
      <rPr>
        <sz val="12"/>
        <color indexed="9"/>
        <rFont val="標楷體"/>
        <family val="4"/>
        <charset val="136"/>
      </rPr>
      <t>本年</t>
    </r>
    <r>
      <rPr>
        <sz val="12"/>
        <rFont val="標楷體"/>
        <family val="4"/>
        <charset val="136"/>
      </rPr>
      <t>催收墊償工資</t>
    </r>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</si>
  <si>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</si>
  <si>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</si>
  <si>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單位：人</t>
    <phoneticPr fontId="4" type="noConversion"/>
  </si>
  <si>
    <t>職　類（稱）</t>
    <phoneticPr fontId="3" type="noConversion"/>
  </si>
  <si>
    <t>本年度員額預計數</t>
    <phoneticPr fontId="3" type="noConversion"/>
  </si>
  <si>
    <t>說          明</t>
    <phoneticPr fontId="3" type="noConversion"/>
  </si>
  <si>
    <t>　正式職員</t>
    <phoneticPr fontId="2" type="noConversion"/>
  </si>
  <si>
    <t>　正式工員</t>
    <phoneticPr fontId="2"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</si>
  <si>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</si>
  <si>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科  目  名  稱</t>
    <phoneticPr fontId="3" type="noConversion"/>
  </si>
  <si>
    <t>本年度預算數</t>
    <phoneticPr fontId="3" type="noConversion"/>
  </si>
  <si>
    <t xml:space="preserve">正式員額薪資
</t>
    <phoneticPr fontId="2" type="noConversion"/>
  </si>
  <si>
    <t>獎金</t>
    <phoneticPr fontId="2" type="noConversion"/>
  </si>
  <si>
    <t>退休及卹償金</t>
    <phoneticPr fontId="2" type="noConversion"/>
  </si>
  <si>
    <t xml:space="preserve">福利費
</t>
    <phoneticPr fontId="2" type="noConversion"/>
  </si>
  <si>
    <t>提繳費</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</si>
  <si>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</si>
  <si>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</si>
  <si>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</si>
  <si>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項       目</t>
    <phoneticPr fontId="20" type="noConversion"/>
  </si>
  <si>
    <t>合        計</t>
    <phoneticPr fontId="8" type="noConversion"/>
  </si>
  <si>
    <t>交  通  及 
運 輸 設 備</t>
    <phoneticPr fontId="2" type="noConversion"/>
  </si>
  <si>
    <t>什 項 設 備</t>
    <phoneticPr fontId="2" type="noConversion"/>
  </si>
  <si>
    <t>說    明</t>
    <phoneticPr fontId="2" type="noConversion"/>
  </si>
  <si>
    <t>本年度應提折舊額</t>
    <phoneticPr fontId="2" type="noConversion"/>
  </si>
  <si>
    <t>單位：新臺幣千元</t>
    <phoneticPr fontId="3" type="noConversion"/>
  </si>
  <si>
    <t>服務費用</t>
    <phoneticPr fontId="2" type="noConversion"/>
  </si>
  <si>
    <t>材料及用品費</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</si>
  <si>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</si>
  <si>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t>單位：新臺幣千元</t>
    <phoneticPr fontId="8"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</si>
  <si>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</si>
  <si>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單位：新臺幣千元</t>
    <phoneticPr fontId="2" type="noConversion"/>
  </si>
  <si>
    <t>項          目</t>
    <phoneticPr fontId="20" type="noConversion"/>
  </si>
  <si>
    <t>預算數</t>
    <phoneticPr fontId="2" type="noConversion"/>
  </si>
  <si>
    <t>說          明</t>
    <phoneticPr fontId="20"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</si>
  <si>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8" type="noConversion"/>
  </si>
  <si>
    <t>　流動資產</t>
    <phoneticPr fontId="4" type="noConversion"/>
  </si>
  <si>
    <t>　　什項設備</t>
    <phoneticPr fontId="4"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</si>
  <si>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8"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</si>
  <si>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8"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</si>
  <si>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8" type="noConversion"/>
  </si>
  <si>
    <r>
      <t>本年度(</t>
    </r>
    <r>
      <rPr>
        <sz val="12"/>
        <rFont val="Times New Roman"/>
        <family val="1"/>
      </rPr>
      <t>12</t>
    </r>
    <r>
      <rPr>
        <sz val="12"/>
        <rFont val="標楷體"/>
        <family val="4"/>
        <charset val="136"/>
      </rPr>
      <t>月底)止資產總額</t>
    </r>
    <phoneticPr fontId="2" type="noConversion"/>
  </si>
  <si>
    <t>其他</t>
    <phoneticPr fontId="2" type="noConversion"/>
  </si>
  <si>
    <t>科目</t>
    <phoneticPr fontId="3" type="noConversion"/>
  </si>
  <si>
    <r>
      <t>比 較 增 減</t>
    </r>
    <r>
      <rPr>
        <sz val="11"/>
        <rFont val="Times New Roman"/>
        <family val="1"/>
      </rPr>
      <t/>
    </r>
    <phoneticPr fontId="20" type="noConversion"/>
  </si>
  <si>
    <t>資產</t>
    <phoneticPr fontId="4" type="noConversion"/>
  </si>
  <si>
    <t xml:space="preserve">  催收提繳費</t>
    <phoneticPr fontId="3" type="noConversion"/>
  </si>
  <si>
    <t xml:space="preserve">  催收墊償工資</t>
    <phoneticPr fontId="3" type="noConversion"/>
  </si>
  <si>
    <t>超時工作報酬</t>
    <phoneticPr fontId="2" type="noConversion"/>
  </si>
  <si>
    <r>
      <t>說</t>
    </r>
    <r>
      <rPr>
        <sz val="12"/>
        <rFont val="Times New Roman"/>
        <family val="1"/>
      </rPr>
      <t xml:space="preserve">          </t>
    </r>
    <r>
      <rPr>
        <sz val="12"/>
        <rFont val="標楷體"/>
        <family val="4"/>
        <charset val="136"/>
      </rPr>
      <t>明</t>
    </r>
    <phoneticPr fontId="3" type="noConversion"/>
  </si>
  <si>
    <t>業務活動之現金流量</t>
    <phoneticPr fontId="2" type="noConversion"/>
  </si>
  <si>
    <t>合        計</t>
    <phoneticPr fontId="2" type="noConversion"/>
  </si>
  <si>
    <t>總      計</t>
    <phoneticPr fontId="3" type="noConversion"/>
  </si>
  <si>
    <t>　機械及設備</t>
    <phoneticPr fontId="2" type="noConversion"/>
  </si>
  <si>
    <t>　  汰換印表機</t>
    <phoneticPr fontId="2" type="noConversion"/>
  </si>
  <si>
    <t>合        計</t>
    <phoneticPr fontId="8" type="noConversion"/>
  </si>
  <si>
    <t>總       計</t>
    <phoneticPr fontId="3" type="noConversion"/>
  </si>
  <si>
    <t xml:space="preserve"> 　水電費</t>
    <phoneticPr fontId="2" type="noConversion"/>
  </si>
  <si>
    <t xml:space="preserve"> 　郵電費</t>
    <phoneticPr fontId="2" type="noConversion"/>
  </si>
  <si>
    <t xml:space="preserve"> 　旅運費</t>
    <phoneticPr fontId="2" type="noConversion"/>
  </si>
  <si>
    <t xml:space="preserve"> 　印刷裝訂與廣告費</t>
    <phoneticPr fontId="2" type="noConversion"/>
  </si>
  <si>
    <t xml:space="preserve"> 　保險費</t>
    <phoneticPr fontId="2" type="noConversion"/>
  </si>
  <si>
    <t xml:space="preserve"> 　一般服務費</t>
    <phoneticPr fontId="2" type="noConversion"/>
  </si>
  <si>
    <t xml:space="preserve"> 　專業服務費</t>
    <phoneticPr fontId="2" type="noConversion"/>
  </si>
  <si>
    <t xml:space="preserve"> 　公共關係費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</si>
  <si>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配合業務推廣及加強業務上之連繫等需要編列</t>
    </r>
    <r>
      <rPr>
        <sz val="14"/>
        <rFont val="Times New Roman"/>
        <family val="1"/>
      </rPr>
      <t>20</t>
    </r>
    <r>
      <rPr>
        <sz val="14"/>
        <rFont val="標楷體"/>
        <family val="4"/>
        <charset val="136"/>
      </rPr>
      <t>千元。</t>
    </r>
    <phoneticPr fontId="2" type="noConversion"/>
  </si>
  <si>
    <t xml:space="preserve"> 　使用材料費</t>
    <phoneticPr fontId="2" type="noConversion"/>
  </si>
  <si>
    <t xml:space="preserve"> 　用品消耗</t>
    <phoneticPr fontId="2" type="noConversion"/>
  </si>
  <si>
    <t xml:space="preserve"> 　房租</t>
    <phoneticPr fontId="2" type="noConversion"/>
  </si>
  <si>
    <t xml:space="preserve"> 　機器租金</t>
    <phoneticPr fontId="39" type="noConversion"/>
  </si>
  <si>
    <t xml:space="preserve"> 　交通及運輸設備租金</t>
    <phoneticPr fontId="2" type="noConversion"/>
  </si>
  <si>
    <t xml:space="preserve"> 　什項設備租金</t>
    <phoneticPr fontId="2" type="noConversion"/>
  </si>
  <si>
    <t xml:space="preserve"> 　攤銷</t>
    <phoneticPr fontId="2" type="noConversion"/>
  </si>
  <si>
    <t xml:space="preserve">   消費與行為稅</t>
    <phoneticPr fontId="3" type="noConversion"/>
  </si>
  <si>
    <t xml:space="preserve"> 　規費</t>
    <phoneticPr fontId="2" type="noConversion"/>
  </si>
  <si>
    <t xml:space="preserve">   其他費用</t>
    <phoneticPr fontId="3" type="noConversion"/>
  </si>
  <si>
    <t>前年度決算數</t>
    <phoneticPr fontId="8" type="noConversion"/>
  </si>
  <si>
    <t>科　　　目</t>
    <phoneticPr fontId="8" type="noConversion"/>
  </si>
  <si>
    <t>本年度預算數</t>
    <phoneticPr fontId="8" type="noConversion"/>
  </si>
  <si>
    <t>上年度預算數</t>
    <phoneticPr fontId="8" type="noConversion"/>
  </si>
  <si>
    <r>
      <t>比較增減</t>
    </r>
    <r>
      <rPr>
        <sz val="12"/>
        <rFont val="Times New Roman"/>
        <family val="1"/>
      </rPr>
      <t>(-)</t>
    </r>
    <phoneticPr fontId="8" type="noConversion"/>
  </si>
  <si>
    <t>說　明</t>
    <phoneticPr fontId="8" type="noConversion"/>
  </si>
  <si>
    <t>金 額</t>
    <phoneticPr fontId="3" type="noConversion"/>
  </si>
  <si>
    <t>%</t>
    <phoneticPr fontId="3" type="noConversion"/>
  </si>
  <si>
    <t>總收入</t>
    <phoneticPr fontId="8" type="noConversion"/>
  </si>
  <si>
    <t>已轉銷呆帳墊償案件經司法途徑收回之收入。</t>
    <phoneticPr fontId="3" type="noConversion"/>
  </si>
  <si>
    <t>總支出</t>
    <phoneticPr fontId="8"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</si>
  <si>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</si>
  <si>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上 年 度 預 算 數</t>
    <phoneticPr fontId="8" type="noConversion"/>
  </si>
  <si>
    <t>項　　　目</t>
    <phoneticPr fontId="20" type="noConversion"/>
  </si>
  <si>
    <t>本 年 度 預 算 數</t>
    <phoneticPr fontId="2" type="noConversion"/>
  </si>
  <si>
    <t>說　　　明</t>
    <phoneticPr fontId="2" type="noConversion"/>
  </si>
  <si>
    <t>賸餘之部</t>
    <phoneticPr fontId="2" type="noConversion"/>
  </si>
  <si>
    <r>
      <t xml:space="preserve">    </t>
    </r>
    <r>
      <rPr>
        <sz val="12"/>
        <rFont val="標楷體"/>
        <family val="4"/>
        <charset val="136"/>
      </rPr>
      <t>本期賸餘</t>
    </r>
    <phoneticPr fontId="2" type="noConversion"/>
  </si>
  <si>
    <r>
      <t xml:space="preserve">    </t>
    </r>
    <r>
      <rPr>
        <sz val="12"/>
        <rFont val="標楷體"/>
        <family val="4"/>
        <charset val="136"/>
      </rPr>
      <t>前期未分配賸餘</t>
    </r>
    <phoneticPr fontId="2" type="noConversion"/>
  </si>
  <si>
    <t>分配之部</t>
    <phoneticPr fontId="2" type="noConversion"/>
  </si>
  <si>
    <t>未分配賸餘</t>
    <phoneticPr fontId="2" type="noConversion"/>
  </si>
  <si>
    <t>留存本基金。</t>
    <phoneticPr fontId="2" type="noConversion"/>
  </si>
  <si>
    <t xml:space="preserve">  　現金 </t>
    <phoneticPr fontId="4" type="noConversion"/>
  </si>
  <si>
    <t>　　  銀行存款</t>
    <phoneticPr fontId="4" type="noConversion"/>
  </si>
  <si>
    <t xml:space="preserve">  　流動金融資產 </t>
    <phoneticPr fontId="4" type="noConversion"/>
  </si>
  <si>
    <t xml:space="preserve">  　應收款項</t>
    <phoneticPr fontId="4" type="noConversion"/>
  </si>
  <si>
    <t>　  機械及設備</t>
    <phoneticPr fontId="4" type="noConversion"/>
  </si>
  <si>
    <t>　　  機械及設備</t>
    <phoneticPr fontId="20" type="noConversion"/>
  </si>
  <si>
    <t>　　  累計折舊－機械及設備</t>
    <phoneticPr fontId="4" type="noConversion"/>
  </si>
  <si>
    <t>　　交通及運輸設備</t>
    <phoneticPr fontId="4" type="noConversion"/>
  </si>
  <si>
    <t>　　  交通及運輸設備</t>
    <phoneticPr fontId="20" type="noConversion"/>
  </si>
  <si>
    <t>　　  累計折舊－交通及運輸設備</t>
    <phoneticPr fontId="4" type="noConversion"/>
  </si>
  <si>
    <t>　　  什項設備</t>
    <phoneticPr fontId="4" type="noConversion"/>
  </si>
  <si>
    <t>　　  累計折舊－什項設備</t>
    <phoneticPr fontId="4" type="noConversion"/>
  </si>
  <si>
    <t>　無形資產</t>
    <phoneticPr fontId="20" type="noConversion"/>
  </si>
  <si>
    <t>　　無形資產</t>
    <phoneticPr fontId="4" type="noConversion"/>
  </si>
  <si>
    <t>　　  電腦軟體</t>
    <phoneticPr fontId="3" type="noConversion"/>
  </si>
  <si>
    <t>　其他資產</t>
    <phoneticPr fontId="20" type="noConversion"/>
  </si>
  <si>
    <t>　　  催收提繳費</t>
    <phoneticPr fontId="3" type="noConversion"/>
  </si>
  <si>
    <t>　　  備抵呆帳－催收墊償工資</t>
    <phoneticPr fontId="3" type="noConversion"/>
  </si>
  <si>
    <t>資   產   合   計</t>
    <phoneticPr fontId="2" type="noConversion"/>
  </si>
  <si>
    <t>負債</t>
    <phoneticPr fontId="4" type="noConversion"/>
  </si>
  <si>
    <t>　流動負債</t>
    <phoneticPr fontId="2" type="noConversion"/>
  </si>
  <si>
    <t>　  應付款項</t>
    <phoneticPr fontId="2" type="noConversion"/>
  </si>
  <si>
    <t>　　  應付代收款</t>
    <phoneticPr fontId="2" type="noConversion"/>
  </si>
  <si>
    <t>　　  應付費用</t>
    <phoneticPr fontId="2" type="noConversion"/>
  </si>
  <si>
    <t>　　  其他應付款</t>
    <phoneticPr fontId="2" type="noConversion"/>
  </si>
  <si>
    <t>　  預收款項</t>
    <phoneticPr fontId="2" type="noConversion"/>
  </si>
  <si>
    <t>　 　 預收提繳費</t>
    <phoneticPr fontId="2" type="noConversion"/>
  </si>
  <si>
    <t>　累積餘絀</t>
    <phoneticPr fontId="2" type="noConversion"/>
  </si>
  <si>
    <r>
      <t xml:space="preserve">          </t>
    </r>
    <r>
      <rPr>
        <sz val="14"/>
        <rFont val="標楷體"/>
        <family val="4"/>
        <charset val="136"/>
      </rPr>
      <t>係購置消防器材、滅火器換藥維修等編列其他費用</t>
    </r>
    <r>
      <rPr>
        <sz val="14"/>
        <rFont val="Times New Roman"/>
        <family val="1"/>
      </rPr>
      <t>2</t>
    </r>
    <r>
      <rPr>
        <sz val="14"/>
        <rFont val="標楷體"/>
        <family val="4"/>
        <charset val="136"/>
      </rPr>
      <t>千元。</t>
    </r>
    <r>
      <rPr>
        <sz val="14"/>
        <rFont val="Times New Roman"/>
        <family val="1"/>
      </rPr>
      <t xml:space="preserve">  </t>
    </r>
    <phoneticPr fontId="3" type="noConversion"/>
  </si>
  <si>
    <r>
      <t>　　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105 </t>
    </r>
    <r>
      <rPr>
        <sz val="14"/>
        <rFont val="標楷體"/>
        <family val="4"/>
        <charset val="136"/>
      </rPr>
      <t>年</t>
    </r>
    <r>
      <rPr>
        <sz val="14"/>
        <rFont val="Times New Roman"/>
        <family val="1"/>
      </rPr>
      <t xml:space="preserve"> </t>
    </r>
    <r>
      <rPr>
        <sz val="14"/>
        <rFont val="標楷體"/>
        <family val="4"/>
        <charset val="136"/>
      </rPr>
      <t>度</t>
    </r>
    <phoneticPr fontId="4" type="noConversion"/>
  </si>
  <si>
    <t>適用勞基法有一定雇主之提繳單位</t>
    <phoneticPr fontId="8" type="noConversion"/>
  </si>
  <si>
    <t>適用勞基法有一定雇主之提繳人數</t>
    <phoneticPr fontId="8" type="noConversion"/>
  </si>
  <si>
    <r>
      <t>平均月</t>
    </r>
    <r>
      <rPr>
        <sz val="11"/>
        <rFont val="Times New Roman"/>
        <family val="1"/>
      </rPr>
      <t xml:space="preserve">      </t>
    </r>
    <r>
      <rPr>
        <sz val="11"/>
        <rFont val="標楷體"/>
        <family val="4"/>
        <charset val="136"/>
      </rPr>
      <t>提繳　工資</t>
    </r>
    <phoneticPr fontId="8"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</si>
  <si>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8" type="noConversion"/>
  </si>
  <si>
    <r>
      <t>1.</t>
    </r>
    <r>
      <rPr>
        <sz val="12"/>
        <color indexed="9"/>
        <rFont val="標楷體"/>
        <family val="4"/>
        <charset val="136"/>
      </rPr>
      <t>計提</t>
    </r>
    <r>
      <rPr>
        <sz val="12"/>
        <rFont val="標楷體"/>
        <family val="4"/>
        <charset val="136"/>
      </rPr>
      <t>催收墊償資遣費</t>
    </r>
    <phoneticPr fontId="8" type="noConversion"/>
  </si>
  <si>
    <r>
      <t>1.</t>
    </r>
    <r>
      <rPr>
        <sz val="12"/>
        <color indexed="9"/>
        <rFont val="標楷體"/>
        <family val="4"/>
        <charset val="136"/>
      </rPr>
      <t>計提</t>
    </r>
    <r>
      <rPr>
        <sz val="12"/>
        <rFont val="標楷體"/>
        <family val="4"/>
        <charset val="136"/>
      </rPr>
      <t>催收墊償退休金</t>
    </r>
    <phoneticPr fontId="8" type="noConversion"/>
  </si>
  <si>
    <t xml:space="preserve">  催收墊償退休金</t>
    <phoneticPr fontId="3" type="noConversion"/>
  </si>
  <si>
    <t>　　  應收利息</t>
    <phoneticPr fontId="3" type="noConversion"/>
  </si>
  <si>
    <t>　　  應收提繳費</t>
    <phoneticPr fontId="3" type="noConversion"/>
  </si>
  <si>
    <t>　  　其他應收款</t>
    <phoneticPr fontId="3" type="noConversion"/>
  </si>
  <si>
    <t>　　  催收墊償資遣費</t>
    <phoneticPr fontId="3" type="noConversion"/>
  </si>
  <si>
    <t>　　  備抵呆帳－催收墊償資遣費</t>
    <phoneticPr fontId="3" type="noConversion"/>
  </si>
  <si>
    <t>　　  備抵呆帳－催收墊償退休金</t>
    <phoneticPr fontId="3" type="noConversion"/>
  </si>
  <si>
    <t xml:space="preserve">  業務費用</t>
    <phoneticPr fontId="8" type="noConversion"/>
  </si>
  <si>
    <t>　業務費用</t>
    <phoneticPr fontId="2" type="noConversion"/>
  </si>
  <si>
    <t>業務費用</t>
    <phoneticPr fontId="2" type="noConversion"/>
  </si>
  <si>
    <t xml:space="preserve">  催收墊償資遣費</t>
    <phoneticPr fontId="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</si>
  <si>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4"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</si>
  <si>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4"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</si>
  <si>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</si>
  <si>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4" type="noConversion"/>
  </si>
  <si>
    <r>
      <t>提</t>
    </r>
    <r>
      <rPr>
        <sz val="24"/>
        <rFont val="Times New Roman"/>
        <family val="1"/>
      </rPr>
      <t xml:space="preserve"> </t>
    </r>
    <r>
      <rPr>
        <sz val="24"/>
        <rFont val="標楷體"/>
        <family val="4"/>
        <charset val="136"/>
      </rPr>
      <t>繳</t>
    </r>
    <r>
      <rPr>
        <sz val="24"/>
        <rFont val="Times New Roman"/>
        <family val="1"/>
      </rPr>
      <t xml:space="preserve"> </t>
    </r>
    <r>
      <rPr>
        <sz val="24"/>
        <rFont val="標楷體"/>
        <family val="4"/>
        <charset val="136"/>
      </rPr>
      <t>費</t>
    </r>
    <r>
      <rPr>
        <sz val="24"/>
        <rFont val="Times New Roman"/>
        <family val="1"/>
      </rPr>
      <t xml:space="preserve"> </t>
    </r>
    <r>
      <rPr>
        <sz val="24"/>
        <rFont val="標楷體"/>
        <family val="4"/>
        <charset val="136"/>
      </rPr>
      <t>收</t>
    </r>
    <r>
      <rPr>
        <sz val="24"/>
        <rFont val="Times New Roman"/>
        <family val="1"/>
      </rPr>
      <t xml:space="preserve"> </t>
    </r>
    <r>
      <rPr>
        <sz val="24"/>
        <rFont val="標楷體"/>
        <family val="4"/>
        <charset val="136"/>
      </rPr>
      <t>入</t>
    </r>
    <r>
      <rPr>
        <sz val="24"/>
        <rFont val="Times New Roman"/>
        <family val="1"/>
      </rPr>
      <t xml:space="preserve"> </t>
    </r>
    <r>
      <rPr>
        <sz val="24"/>
        <rFont val="標楷體"/>
        <family val="4"/>
        <charset val="136"/>
      </rPr>
      <t>明</t>
    </r>
    <r>
      <rPr>
        <sz val="24"/>
        <rFont val="Times New Roman"/>
        <family val="1"/>
      </rPr>
      <t xml:space="preserve"> </t>
    </r>
    <r>
      <rPr>
        <sz val="24"/>
        <rFont val="標楷體"/>
        <family val="4"/>
        <charset val="136"/>
      </rPr>
      <t>細</t>
    </r>
    <r>
      <rPr>
        <sz val="24"/>
        <rFont val="Times New Roman"/>
        <family val="1"/>
      </rPr>
      <t xml:space="preserve"> </t>
    </r>
    <r>
      <rPr>
        <sz val="24"/>
        <rFont val="標楷體"/>
        <family val="4"/>
        <charset val="136"/>
      </rPr>
      <t>表</t>
    </r>
    <phoneticPr fontId="4"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</si>
  <si>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</si>
  <si>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3" type="noConversion"/>
  </si>
  <si>
    <r>
      <rPr>
        <b/>
        <sz val="16"/>
        <rFont val="標楷體"/>
        <family val="4"/>
        <charset val="136"/>
      </rPr>
      <t>用人費用</t>
    </r>
    <phoneticPr fontId="2" type="noConversion"/>
  </si>
  <si>
    <r>
      <t xml:space="preserve">   </t>
    </r>
    <r>
      <rPr>
        <b/>
        <sz val="14"/>
        <rFont val="標楷體"/>
        <family val="4"/>
        <charset val="136"/>
      </rPr>
      <t>正式員額薪資</t>
    </r>
    <phoneticPr fontId="2" type="noConversion"/>
  </si>
  <si>
    <r>
      <t xml:space="preserve"> </t>
    </r>
    <r>
      <rPr>
        <b/>
        <sz val="14"/>
        <rFont val="標楷體"/>
        <family val="4"/>
        <charset val="136"/>
      </rPr>
      <t>　超時工作報酬</t>
    </r>
    <phoneticPr fontId="2" type="noConversion"/>
  </si>
  <si>
    <r>
      <t xml:space="preserve"> </t>
    </r>
    <r>
      <rPr>
        <b/>
        <sz val="14"/>
        <rFont val="標楷體"/>
        <family val="4"/>
        <charset val="136"/>
      </rPr>
      <t>　獎金</t>
    </r>
    <phoneticPr fontId="2" type="noConversion"/>
  </si>
  <si>
    <r>
      <t xml:space="preserve"> </t>
    </r>
    <r>
      <rPr>
        <b/>
        <sz val="14"/>
        <rFont val="標楷體"/>
        <family val="4"/>
        <charset val="136"/>
      </rPr>
      <t>　退休及卹償金</t>
    </r>
    <phoneticPr fontId="2" type="noConversion"/>
  </si>
  <si>
    <r>
      <t xml:space="preserve"> </t>
    </r>
    <r>
      <rPr>
        <b/>
        <sz val="14"/>
        <rFont val="標楷體"/>
        <family val="4"/>
        <charset val="136"/>
      </rPr>
      <t>　福利費</t>
    </r>
    <phoneticPr fontId="2" type="noConversion"/>
  </si>
  <si>
    <r>
      <t xml:space="preserve"> </t>
    </r>
    <r>
      <rPr>
        <b/>
        <sz val="14"/>
        <rFont val="標楷體"/>
        <family val="4"/>
        <charset val="136"/>
      </rPr>
      <t>　提繳費</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</si>
  <si>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2" type="noConversion"/>
  </si>
  <si>
    <r>
      <t>詳第</t>
    </r>
    <r>
      <rPr>
        <sz val="11"/>
        <rFont val="Times New Roman"/>
        <family val="1"/>
      </rPr>
      <t>14</t>
    </r>
    <r>
      <rPr>
        <sz val="11"/>
        <rFont val="標楷體"/>
        <family val="4"/>
        <charset val="136"/>
      </rPr>
      <t>頁支出明細表。</t>
    </r>
    <phoneticPr fontId="8" type="noConversion"/>
  </si>
  <si>
    <r>
      <rPr>
        <sz val="12"/>
        <rFont val="標楷體"/>
        <family val="4"/>
        <charset val="136"/>
      </rPr>
      <t>行政經費由基金孳息支應，詳第</t>
    </r>
    <r>
      <rPr>
        <sz val="12"/>
        <rFont val="Times New Roman"/>
        <family val="1"/>
      </rPr>
      <t>22</t>
    </r>
    <r>
      <rPr>
        <sz val="12"/>
        <rFont val="標楷體"/>
        <family val="4"/>
        <charset val="136"/>
      </rPr>
      <t>頁業務費用分析表。</t>
    </r>
    <phoneticPr fontId="3" type="noConversion"/>
  </si>
  <si>
    <r>
      <t xml:space="preserve"> </t>
    </r>
    <r>
      <rPr>
        <sz val="14"/>
        <rFont val="標楷體"/>
        <family val="4"/>
        <charset val="136"/>
      </rPr>
      <t>　　委託廠商設計開發之電腦軟體及購買套裝軟體等費用，依使用年限攤銷</t>
    </r>
    <phoneticPr fontId="2" type="noConversion"/>
  </si>
  <si>
    <t xml:space="preserve"> 　分擔</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</si>
  <si>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460</t>
    </r>
    <r>
      <rPr>
        <sz val="14"/>
        <rFont val="標楷體"/>
        <family val="4"/>
        <charset val="136"/>
      </rPr>
      <t>千元。</t>
    </r>
    <phoneticPr fontId="2" type="noConversion"/>
  </si>
  <si>
    <t>　聘用(僱)職員</t>
    <phoneticPr fontId="2" type="noConversion"/>
  </si>
  <si>
    <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3" type="noConversion"/>
  </si>
  <si>
    <t>本年度預算數</t>
    <phoneticPr fontId="8" type="noConversion"/>
  </si>
  <si>
    <r>
      <t xml:space="preserve">          </t>
    </r>
    <r>
      <rPr>
        <sz val="14"/>
        <rFont val="標楷體"/>
        <family val="4"/>
        <charset val="136"/>
      </rPr>
      <t>雇主繳費義務及勞工自身權益，以獲得應有之保障。</t>
    </r>
    <phoneticPr fontId="2" type="noConversion"/>
  </si>
  <si>
    <t>　　2.百分比及前年度決算數細數之和與總數或略有出入，係四捨五入關係。以下各表同。</t>
    <phoneticPr fontId="3" type="noConversion"/>
  </si>
  <si>
    <t>　　  應收帳款</t>
    <phoneticPr fontId="3" type="noConversion"/>
  </si>
  <si>
    <t>前年度決算數</t>
    <phoneticPr fontId="1" type="noConversion"/>
  </si>
  <si>
    <t>上年度預算數</t>
    <phoneticPr fontId="1" type="noConversion"/>
  </si>
  <si>
    <t>科     目     名     稱</t>
    <phoneticPr fontId="4" type="noConversion"/>
  </si>
  <si>
    <t>本年度預算數</t>
    <phoneticPr fontId="1" type="noConversion"/>
  </si>
  <si>
    <t>用人費用</t>
    <phoneticPr fontId="2" type="noConversion"/>
  </si>
  <si>
    <t>　正式員額薪資</t>
    <phoneticPr fontId="2" type="noConversion"/>
  </si>
  <si>
    <t>　超時工作報酬</t>
    <phoneticPr fontId="2" type="noConversion"/>
  </si>
  <si>
    <t>　津貼</t>
    <phoneticPr fontId="2" type="noConversion"/>
  </si>
  <si>
    <t>　獎金</t>
    <phoneticPr fontId="2" type="noConversion"/>
  </si>
  <si>
    <t>　退休及卹償金</t>
    <phoneticPr fontId="2" type="noConversion"/>
  </si>
  <si>
    <t>　福利費</t>
    <phoneticPr fontId="2" type="noConversion"/>
  </si>
  <si>
    <t>　提繳費</t>
    <phoneticPr fontId="2" type="noConversion"/>
  </si>
  <si>
    <t>服務費用</t>
    <phoneticPr fontId="2" type="noConversion"/>
  </si>
  <si>
    <t>　水電費</t>
    <phoneticPr fontId="2" type="noConversion"/>
  </si>
  <si>
    <t>　郵電費</t>
    <phoneticPr fontId="2" type="noConversion"/>
  </si>
  <si>
    <t>　旅運費</t>
    <phoneticPr fontId="2" type="noConversion"/>
  </si>
  <si>
    <t>　印刷裝訂與廣告費</t>
    <phoneticPr fontId="2" type="noConversion"/>
  </si>
  <si>
    <t>　保險費</t>
    <phoneticPr fontId="2" type="noConversion"/>
  </si>
  <si>
    <t>　一般服務費</t>
    <phoneticPr fontId="2" type="noConversion"/>
  </si>
  <si>
    <t>　專業服務費</t>
    <phoneticPr fontId="2" type="noConversion"/>
  </si>
  <si>
    <t xml:space="preserve">  公共關係費</t>
    <phoneticPr fontId="3" type="noConversion"/>
  </si>
  <si>
    <t>材料及用品費</t>
    <phoneticPr fontId="2" type="noConversion"/>
  </si>
  <si>
    <t>　使用材料費</t>
    <phoneticPr fontId="3" type="noConversion"/>
  </si>
  <si>
    <t xml:space="preserve">  用品消耗</t>
    <phoneticPr fontId="3" type="noConversion"/>
  </si>
  <si>
    <t>　房租</t>
    <phoneticPr fontId="3" type="noConversion"/>
  </si>
  <si>
    <t>　機器租金</t>
    <phoneticPr fontId="3" type="noConversion"/>
  </si>
  <si>
    <t>　交通及運輸設備租金</t>
    <phoneticPr fontId="3" type="noConversion"/>
  </si>
  <si>
    <t>　什項設備租金</t>
    <phoneticPr fontId="2" type="noConversion"/>
  </si>
  <si>
    <t>　攤銷</t>
    <phoneticPr fontId="2" type="noConversion"/>
  </si>
  <si>
    <t>　消費與行為稅</t>
    <phoneticPr fontId="2" type="noConversion"/>
  </si>
  <si>
    <t>　規費</t>
    <phoneticPr fontId="2" type="noConversion"/>
  </si>
  <si>
    <t>　分擔</t>
    <phoneticPr fontId="2" type="noConversion"/>
  </si>
  <si>
    <t>其他</t>
    <phoneticPr fontId="2" type="noConversion"/>
  </si>
  <si>
    <t>　其他費用</t>
    <phoneticPr fontId="2" type="noConversion"/>
  </si>
  <si>
    <t>合        計</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</si>
  <si>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39</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</si>
  <si>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2"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</si>
  <si>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</si>
  <si>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按業務實際需要編列交通及運輸設備及責任保險費</t>
    </r>
    <r>
      <rPr>
        <sz val="14"/>
        <rFont val="Times New Roman"/>
        <family val="1"/>
      </rPr>
      <t>5</t>
    </r>
    <r>
      <rPr>
        <sz val="14"/>
        <rFont val="標楷體"/>
        <family val="4"/>
        <charset val="136"/>
      </rPr>
      <t>千元。</t>
    </r>
    <phoneticPr fontId="2" type="noConversion"/>
  </si>
  <si>
    <t>稅捐與規費(強制費)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</si>
  <si>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紙及廣播等媒體編列</t>
    </r>
    <r>
      <rPr>
        <sz val="14"/>
        <rFont val="Times New Roman"/>
        <family val="1"/>
      </rPr>
      <t>703</t>
    </r>
    <r>
      <rPr>
        <sz val="14"/>
        <rFont val="標楷體"/>
        <family val="4"/>
        <charset val="136"/>
      </rPr>
      <t>千元，辦理本基金提繳及墊償等業務宣導，提醒</t>
    </r>
    <phoneticPr fontId="2"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</si>
  <si>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107</t>
    </r>
    <r>
      <rPr>
        <sz val="16"/>
        <rFont val="標楷體"/>
        <family val="4"/>
        <charset val="136"/>
      </rPr>
      <t>年</t>
    </r>
    <r>
      <rPr>
        <sz val="16"/>
        <rFont val="Times New Roman"/>
        <family val="1"/>
      </rPr>
      <t xml:space="preserve"> </t>
    </r>
    <r>
      <rPr>
        <sz val="16"/>
        <rFont val="標楷體"/>
        <family val="4"/>
        <charset val="136"/>
      </rPr>
      <t>度</t>
    </r>
    <phoneticPr fontId="4" type="noConversion"/>
  </si>
  <si>
    <t>　雜項業務收入</t>
    <phoneticPr fontId="8"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</si>
  <si>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107 </t>
    </r>
    <r>
      <rPr>
        <sz val="14"/>
        <rFont val="標楷體"/>
        <family val="4"/>
        <charset val="136"/>
      </rPr>
      <t>年</t>
    </r>
    <r>
      <rPr>
        <sz val="14"/>
        <rFont val="Times New Roman"/>
        <family val="1"/>
      </rPr>
      <t xml:space="preserve"> </t>
    </r>
    <r>
      <rPr>
        <sz val="14"/>
        <rFont val="標楷體"/>
        <family val="4"/>
        <charset val="136"/>
      </rPr>
      <t>度</t>
    </r>
    <phoneticPr fontId="4" type="noConversion"/>
  </si>
  <si>
    <t>本期賸餘(短絀)</t>
    <phoneticPr fontId="8"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</si>
  <si>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107 </t>
    </r>
    <r>
      <rPr>
        <sz val="16"/>
        <rFont val="標楷體"/>
        <family val="4"/>
        <charset val="136"/>
      </rPr>
      <t>年</t>
    </r>
    <r>
      <rPr>
        <sz val="16"/>
        <rFont val="Times New Roman"/>
        <family val="1"/>
      </rPr>
      <t xml:space="preserve"> </t>
    </r>
    <r>
      <rPr>
        <sz val="16"/>
        <rFont val="標楷體"/>
        <family val="4"/>
        <charset val="136"/>
      </rPr>
      <t>度</t>
    </r>
    <phoneticPr fontId="3" type="noConversion"/>
  </si>
  <si>
    <r>
      <t xml:space="preserve">中 華 民 國 </t>
    </r>
    <r>
      <rPr>
        <sz val="14"/>
        <rFont val="Times New Roman"/>
        <family val="1"/>
      </rPr>
      <t>107</t>
    </r>
    <r>
      <rPr>
        <sz val="14"/>
        <rFont val="標楷體"/>
        <family val="4"/>
        <charset val="136"/>
      </rPr>
      <t xml:space="preserve"> 年 度</t>
    </r>
    <phoneticPr fontId="8" type="noConversion"/>
  </si>
  <si>
    <r>
      <t xml:space="preserve">中 華 民 國 </t>
    </r>
    <r>
      <rPr>
        <sz val="14"/>
        <rFont val="Times New Roman"/>
        <family val="1"/>
      </rPr>
      <t>107</t>
    </r>
    <r>
      <rPr>
        <sz val="14"/>
        <rFont val="標楷體"/>
        <family val="4"/>
        <charset val="136"/>
      </rPr>
      <t xml:space="preserve"> 年 度</t>
    </r>
    <phoneticPr fontId="4" type="noConversion"/>
  </si>
  <si>
    <t>呆帳</t>
    <phoneticPr fontId="2" type="noConversion"/>
  </si>
  <si>
    <t>投資業務成本</t>
    <phoneticPr fontId="2"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</si>
  <si>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107 </t>
    </r>
    <r>
      <rPr>
        <sz val="16"/>
        <rFont val="標楷體"/>
        <family val="4"/>
        <charset val="136"/>
      </rPr>
      <t>年</t>
    </r>
    <r>
      <rPr>
        <sz val="16"/>
        <rFont val="Times New Roman"/>
        <family val="1"/>
      </rPr>
      <t xml:space="preserve"> 12 </t>
    </r>
    <r>
      <rPr>
        <sz val="16"/>
        <rFont val="標楷體"/>
        <family val="4"/>
        <charset val="136"/>
      </rPr>
      <t>月</t>
    </r>
    <r>
      <rPr>
        <sz val="16"/>
        <rFont val="Times New Roman"/>
        <family val="1"/>
      </rPr>
      <t xml:space="preserve"> 31 </t>
    </r>
    <r>
      <rPr>
        <sz val="16"/>
        <rFont val="標楷體"/>
        <family val="4"/>
        <charset val="136"/>
      </rPr>
      <t>日</t>
    </r>
    <phoneticPr fontId="3" type="noConversion"/>
  </si>
  <si>
    <r>
      <t>107</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</si>
  <si>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r>
      <t>106</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</si>
  <si>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r>
      <t>105</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0" type="noConversion"/>
  </si>
  <si>
    <t xml:space="preserve">      透過餘絀按公允價值衡量之金融資產-流動</t>
    <phoneticPr fontId="3" type="noConversion"/>
  </si>
  <si>
    <t xml:space="preserve">      透過餘絀按公允價值衡量之金融資產評價</t>
    <phoneticPr fontId="3" type="noConversion"/>
  </si>
  <si>
    <t xml:space="preserve">      調整－流動</t>
    <phoneticPr fontId="3" type="noConversion"/>
  </si>
  <si>
    <t xml:space="preserve">    非流動金融資產</t>
    <phoneticPr fontId="20" type="noConversion"/>
  </si>
  <si>
    <t>　    無活絡市場之債務工具投資－非流動</t>
    <phoneticPr fontId="3" type="noConversion"/>
  </si>
  <si>
    <t xml:space="preserve">      其他金融資產-非流動</t>
    <phoneticPr fontId="39" type="noConversion"/>
  </si>
  <si>
    <t>　不動產、廠房及設備</t>
    <phoneticPr fontId="2" type="noConversion"/>
  </si>
  <si>
    <t>淨值</t>
    <phoneticPr fontId="2" type="noConversion"/>
  </si>
  <si>
    <t>負 債 及 淨 值 合 計</t>
    <phoneticPr fontId="2" type="noConversion"/>
  </si>
  <si>
    <t xml:space="preserve">      其他金融資產－流動</t>
    <phoneticPr fontId="39" type="noConversion"/>
  </si>
  <si>
    <t>　　  資產淨增及流動負債淨減。</t>
    <phoneticPr fontId="20"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</si>
  <si>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0"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</si>
  <si>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0" type="noConversion"/>
  </si>
  <si>
    <r>
      <t>2.</t>
    </r>
    <r>
      <rPr>
        <sz val="11"/>
        <rFont val="標楷體"/>
        <family val="4"/>
        <charset val="136"/>
      </rPr>
      <t>固定資產折舊</t>
    </r>
  </si>
  <si>
    <r>
      <t>3.</t>
    </r>
    <r>
      <rPr>
        <sz val="11"/>
        <rFont val="標楷體"/>
        <family val="4"/>
        <charset val="136"/>
      </rPr>
      <t>攤銷無形資產</t>
    </r>
  </si>
  <si>
    <r>
      <t>67</t>
    </r>
    <r>
      <rPr>
        <sz val="11"/>
        <rFont val="標楷體"/>
        <family val="4"/>
        <charset val="136"/>
      </rPr>
      <t>千元</t>
    </r>
    <phoneticPr fontId="2" type="noConversion"/>
  </si>
  <si>
    <r>
      <t>1,589</t>
    </r>
    <r>
      <rPr>
        <sz val="11"/>
        <rFont val="標楷體"/>
        <family val="4"/>
        <charset val="136"/>
      </rPr>
      <t>千元</t>
    </r>
    <phoneticPr fontId="2" type="noConversion"/>
  </si>
  <si>
    <r>
      <t>5.</t>
    </r>
    <r>
      <rPr>
        <sz val="11"/>
        <rFont val="標楷體"/>
        <family val="4"/>
        <charset val="136"/>
      </rPr>
      <t>流動資產淨增</t>
    </r>
    <phoneticPr fontId="20"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</si>
  <si>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107 </t>
    </r>
    <r>
      <rPr>
        <sz val="14"/>
        <rFont val="標楷體"/>
        <family val="4"/>
        <charset val="136"/>
      </rPr>
      <t>年</t>
    </r>
    <r>
      <rPr>
        <sz val="14"/>
        <rFont val="Times New Roman"/>
        <family val="1"/>
      </rPr>
      <t xml:space="preserve"> </t>
    </r>
    <r>
      <rPr>
        <sz val="14"/>
        <rFont val="標楷體"/>
        <family val="4"/>
        <charset val="136"/>
      </rPr>
      <t>度</t>
    </r>
    <phoneticPr fontId="4"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</si>
  <si>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107 </t>
    </r>
    <r>
      <rPr>
        <sz val="14"/>
        <rFont val="標楷體"/>
        <family val="4"/>
        <charset val="136"/>
      </rPr>
      <t>年</t>
    </r>
    <r>
      <rPr>
        <sz val="14"/>
        <rFont val="Times New Roman"/>
        <family val="1"/>
      </rPr>
      <t xml:space="preserve"> </t>
    </r>
    <r>
      <rPr>
        <sz val="14"/>
        <rFont val="標楷體"/>
        <family val="4"/>
        <charset val="136"/>
      </rPr>
      <t>度</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</si>
  <si>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按業務實際需要編列匯費及手續費</t>
    </r>
    <r>
      <rPr>
        <sz val="14"/>
        <rFont val="Times New Roman"/>
        <family val="1"/>
      </rPr>
      <t>4</t>
    </r>
    <r>
      <rPr>
        <sz val="14"/>
        <rFont val="標楷體"/>
        <family val="4"/>
        <charset val="136"/>
      </rPr>
      <t>千元、外包費</t>
    </r>
    <r>
      <rPr>
        <sz val="14"/>
        <rFont val="Times New Roman"/>
        <family val="1"/>
      </rPr>
      <t>3,564</t>
    </r>
    <r>
      <rPr>
        <sz val="14"/>
        <rFont val="標楷體"/>
        <family val="4"/>
        <charset val="136"/>
      </rPr>
      <t>千元暨體育活動費</t>
    </r>
    <r>
      <rPr>
        <sz val="14"/>
        <rFont val="Times New Roman"/>
        <family val="1"/>
      </rPr>
      <t/>
    </r>
    <phoneticPr fontId="2" type="noConversion"/>
  </si>
  <si>
    <t>　不動產、廠房及設備折舊</t>
    <phoneticPr fontId="2" type="noConversion"/>
  </si>
  <si>
    <t>稅捐與規費（強制費）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</si>
  <si>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2</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</si>
  <si>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332</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</si>
  <si>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1,039</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</si>
  <si>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按業務實際需要編列印刷及裝訂費暨業務宣導費</t>
    </r>
    <r>
      <rPr>
        <sz val="14"/>
        <rFont val="Times New Roman"/>
        <family val="1"/>
      </rPr>
      <t>952</t>
    </r>
    <r>
      <rPr>
        <sz val="14"/>
        <rFont val="標楷體"/>
        <family val="4"/>
        <charset val="136"/>
      </rPr>
      <t>千元，其中運用於報</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</si>
  <si>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　按業務實際需要編列公務車輛之燃料</t>
    </r>
    <r>
      <rPr>
        <sz val="14"/>
        <rFont val="Times New Roman"/>
        <family val="1"/>
      </rPr>
      <t>27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</si>
  <si>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按業務實際需要編列辦公用品、報章什誌、食品等</t>
    </r>
    <r>
      <rPr>
        <sz val="14"/>
        <rFont val="Times New Roman"/>
        <family val="1"/>
      </rPr>
      <t>267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</si>
  <si>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2,477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</si>
  <si>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按業務實際需要編列電話總機及分機等電信設備租金</t>
    </r>
    <r>
      <rPr>
        <sz val="14"/>
        <rFont val="Times New Roman"/>
        <family val="1"/>
      </rPr>
      <t>36</t>
    </r>
    <r>
      <rPr>
        <sz val="14"/>
        <rFont val="標楷體"/>
        <family val="4"/>
        <charset val="136"/>
      </rPr>
      <t>千元。</t>
    </r>
    <phoneticPr fontId="2" type="noConversion"/>
  </si>
  <si>
    <t xml:space="preserve"> 　不動產、廠房及設備折舊</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</si>
  <si>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107</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67</t>
    </r>
    <r>
      <rPr>
        <sz val="14"/>
        <rFont val="標楷體"/>
        <family val="4"/>
        <charset val="136"/>
      </rPr>
      <t>千元，詳資產折舊明細表。</t>
    </r>
    <phoneticPr fontId="2" type="noConversion"/>
  </si>
  <si>
    <r>
      <t xml:space="preserve"> </t>
    </r>
    <r>
      <rPr>
        <sz val="14"/>
        <rFont val="標楷體"/>
        <family val="4"/>
        <charset val="136"/>
      </rPr>
      <t>　　，編列</t>
    </r>
    <r>
      <rPr>
        <sz val="14"/>
        <rFont val="Times New Roman"/>
        <family val="1"/>
      </rPr>
      <t>1,589</t>
    </r>
    <r>
      <rPr>
        <sz val="14"/>
        <rFont val="標楷體"/>
        <family val="4"/>
        <charset val="136"/>
      </rPr>
      <t>千元。</t>
    </r>
    <phoneticPr fontId="2" type="noConversion"/>
  </si>
  <si>
    <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</si>
  <si>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130</t>
    </r>
    <r>
      <rPr>
        <sz val="14"/>
        <rFont val="標楷體"/>
        <family val="4"/>
        <charset val="136"/>
      </rPr>
      <t>千元。</t>
    </r>
    <phoneticPr fontId="2" type="noConversion"/>
  </si>
  <si>
    <t>　投資業務成本</t>
    <phoneticPr fontId="8" type="noConversion"/>
  </si>
  <si>
    <t xml:space="preserve">  呆帳</t>
    <phoneticPr fontId="8" type="noConversion"/>
  </si>
  <si>
    <r>
      <t>詳第</t>
    </r>
    <r>
      <rPr>
        <sz val="11"/>
        <rFont val="Times New Roman"/>
        <family val="1"/>
      </rPr>
      <t xml:space="preserve"> 13 </t>
    </r>
    <r>
      <rPr>
        <sz val="11"/>
        <rFont val="標楷體"/>
        <family val="4"/>
        <charset val="136"/>
      </rPr>
      <t>頁提繳費收入明細表。</t>
    </r>
    <phoneticPr fontId="8" type="noConversion"/>
  </si>
  <si>
    <t>　投資業務收入</t>
    <phoneticPr fontId="8" type="noConversion"/>
  </si>
  <si>
    <t>　存款利息收入</t>
    <phoneticPr fontId="8" type="noConversion"/>
  </si>
  <si>
    <t xml:space="preserve">  提繳費收入</t>
    <phoneticPr fontId="8" type="noConversion"/>
  </si>
  <si>
    <r>
      <t>詳第</t>
    </r>
    <r>
      <rPr>
        <sz val="11"/>
        <rFont val="Times New Roman"/>
        <family val="1"/>
      </rPr>
      <t>11</t>
    </r>
    <r>
      <rPr>
        <sz val="11"/>
        <rFont val="標楷體"/>
        <family val="4"/>
        <charset val="136"/>
      </rPr>
      <t>頁投資業務收入明細表。</t>
    </r>
    <phoneticPr fontId="8" type="noConversion"/>
  </si>
  <si>
    <r>
      <t>詳第</t>
    </r>
    <r>
      <rPr>
        <sz val="11"/>
        <rFont val="Times New Roman"/>
        <family val="1"/>
      </rPr>
      <t>12</t>
    </r>
    <r>
      <rPr>
        <sz val="11"/>
        <rFont val="標楷體"/>
        <family val="4"/>
        <charset val="136"/>
      </rPr>
      <t>頁存款利息收入明細表。</t>
    </r>
    <phoneticPr fontId="8" type="noConversion"/>
  </si>
  <si>
    <r>
      <t>詳第</t>
    </r>
    <r>
      <rPr>
        <sz val="12"/>
        <rFont val="Times New Roman"/>
        <family val="1"/>
      </rPr>
      <t>21</t>
    </r>
    <r>
      <rPr>
        <sz val="12"/>
        <rFont val="標楷體"/>
        <family val="4"/>
        <charset val="136"/>
      </rPr>
      <t>頁呆帳分析表。</t>
    </r>
    <phoneticPr fontId="3"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</si>
  <si>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8" type="noConversion"/>
  </si>
  <si>
    <t>三、製造業</t>
    <phoneticPr fontId="8" type="noConversion"/>
  </si>
  <si>
    <t>六、營建工程業</t>
    <phoneticPr fontId="3" type="noConversion"/>
  </si>
  <si>
    <t>十、出版、影音製作、傳播及資通
    訊服務業</t>
    <phoneticPr fontId="3" type="noConversion"/>
  </si>
  <si>
    <t>十六、教育業</t>
    <phoneticPr fontId="8" type="noConversion"/>
  </si>
  <si>
    <r>
      <t>6.</t>
    </r>
    <r>
      <rPr>
        <sz val="11"/>
        <rFont val="標楷體"/>
        <family val="4"/>
        <charset val="136"/>
      </rPr>
      <t>流動負債淨增</t>
    </r>
    <phoneticPr fontId="20" type="noConversion"/>
  </si>
  <si>
    <r>
      <t xml:space="preserve">前期未分配賸餘包括：
</t>
    </r>
    <r>
      <rPr>
        <sz val="12"/>
        <color theme="1"/>
        <rFont val="Times New Roman"/>
        <family val="1"/>
      </rPr>
      <t>1.</t>
    </r>
    <r>
      <rPr>
        <sz val="12"/>
        <color theme="1"/>
        <rFont val="標楷體"/>
        <family val="4"/>
        <charset val="136"/>
      </rPr>
      <t>截至</t>
    </r>
    <r>
      <rPr>
        <sz val="12"/>
        <color theme="1"/>
        <rFont val="Times New Roman"/>
        <family val="1"/>
      </rPr>
      <t>105</t>
    </r>
    <r>
      <rPr>
        <sz val="12"/>
        <color theme="1"/>
        <rFont val="標楷體"/>
        <family val="4"/>
        <charset val="136"/>
      </rPr>
      <t xml:space="preserve">年底未分配賸
</t>
    </r>
    <r>
      <rPr>
        <sz val="12"/>
        <color theme="1"/>
        <rFont val="Times New Roman"/>
        <family val="1"/>
      </rPr>
      <t xml:space="preserve">   </t>
    </r>
    <r>
      <rPr>
        <sz val="12"/>
        <color theme="1"/>
        <rFont val="標楷體"/>
        <family val="4"/>
        <charset val="136"/>
      </rPr>
      <t>餘</t>
    </r>
    <r>
      <rPr>
        <sz val="12"/>
        <color theme="1"/>
        <rFont val="Times New Roman"/>
        <family val="1"/>
      </rPr>
      <t>12,010,778</t>
    </r>
    <r>
      <rPr>
        <sz val="12"/>
        <color theme="1"/>
        <rFont val="標楷體"/>
        <family val="4"/>
        <charset val="136"/>
      </rPr>
      <t xml:space="preserve">千元。
</t>
    </r>
    <r>
      <rPr>
        <sz val="12"/>
        <color theme="1"/>
        <rFont val="Times New Roman"/>
        <family val="1"/>
      </rPr>
      <t>2.106</t>
    </r>
    <r>
      <rPr>
        <sz val="12"/>
        <color theme="1"/>
        <rFont val="標楷體"/>
        <family val="4"/>
        <charset val="136"/>
      </rPr>
      <t xml:space="preserve">年度本期賸餘
</t>
    </r>
    <r>
      <rPr>
        <sz val="12"/>
        <color theme="1"/>
        <rFont val="Times New Roman"/>
        <family val="1"/>
      </rPr>
      <t xml:space="preserve">    506,218</t>
    </r>
    <r>
      <rPr>
        <sz val="12"/>
        <color theme="1"/>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</si>
  <si>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60</t>
    </r>
    <r>
      <rPr>
        <sz val="14"/>
        <rFont val="標楷體"/>
        <family val="4"/>
        <charset val="136"/>
      </rPr>
      <t>千
     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</si>
  <si>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2,001</t>
    </r>
    <r>
      <rPr>
        <sz val="14"/>
        <rFont val="標楷體"/>
        <family val="4"/>
        <charset val="136"/>
      </rPr>
      <t>千元。</t>
    </r>
    <phoneticPr fontId="2" type="noConversion"/>
  </si>
  <si>
    <t xml:space="preserve">      透過餘絀按公允價值衡量之金融資產－非</t>
    <phoneticPr fontId="39" type="noConversion"/>
  </si>
  <si>
    <t xml:space="preserve">      流動</t>
    <phoneticPr fontId="3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</si>
  <si>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130</t>
    </r>
    <r>
      <rPr>
        <sz val="14"/>
        <rFont val="標楷體"/>
        <family val="4"/>
        <charset val="136"/>
      </rPr>
      <t>千元。</t>
    </r>
    <phoneticPr fontId="2" type="noConversion"/>
  </si>
  <si>
    <r>
      <t xml:space="preserve">    </t>
    </r>
    <r>
      <rPr>
        <sz val="12"/>
        <rFont val="標楷體"/>
        <family val="4"/>
        <charset val="136"/>
      </rPr>
      <t>增加流動金融資產及短期貸墊款</t>
    </r>
    <phoneticPr fontId="2" type="noConversion"/>
  </si>
  <si>
    <r>
      <t>27</t>
    </r>
    <r>
      <rPr>
        <sz val="11"/>
        <rFont val="標楷體"/>
        <family val="4"/>
        <charset val="136"/>
      </rPr>
      <t>千元</t>
    </r>
    <phoneticPr fontId="2"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</si>
  <si>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2"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</si>
  <si>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8" type="noConversion"/>
  </si>
  <si>
    <t>上年度預計增減資產原值</t>
    <phoneticPr fontId="2" type="noConversion"/>
  </si>
  <si>
    <t>本年度預計增減資產原值</t>
    <phoneticPr fontId="2" type="noConversion"/>
  </si>
  <si>
    <t>　  累積賸餘</t>
    <phoneticPr fontId="2" type="noConversion"/>
  </si>
  <si>
    <t>　  　累積賸餘</t>
    <phoneticPr fontId="4" type="noConversion"/>
  </si>
  <si>
    <r>
      <rPr>
        <sz val="12"/>
        <rFont val="標楷體"/>
        <family val="4"/>
        <charset val="136"/>
      </rP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2</t>
    </r>
    <r>
      <rPr>
        <sz val="12"/>
        <rFont val="標楷體"/>
        <family val="4"/>
        <charset val="136"/>
      </rPr>
      <t>千元。</t>
    </r>
    <phoneticPr fontId="2" type="noConversion"/>
  </si>
  <si>
    <r>
      <rPr>
        <sz val="12"/>
        <rFont val="標楷體"/>
        <family val="4"/>
        <charset val="136"/>
      </rPr>
      <t>係聘用人員薪金</t>
    </r>
    <r>
      <rPr>
        <sz val="12"/>
        <rFont val="Times New Roman"/>
        <family val="1"/>
      </rPr>
      <t>460</t>
    </r>
    <r>
      <rPr>
        <sz val="12"/>
        <rFont val="標楷體"/>
        <family val="4"/>
        <charset val="136"/>
      </rPr>
      <t>千元。</t>
    </r>
    <phoneticPr fontId="2" type="noConversion"/>
  </si>
  <si>
    <r>
      <t xml:space="preserve"> 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107 </t>
    </r>
    <r>
      <rPr>
        <sz val="14"/>
        <rFont val="標楷體"/>
        <family val="4"/>
        <charset val="136"/>
      </rPr>
      <t>年</t>
    </r>
    <r>
      <rPr>
        <sz val="14"/>
        <rFont val="Times New Roman"/>
        <family val="1"/>
      </rPr>
      <t xml:space="preserve"> </t>
    </r>
    <r>
      <rPr>
        <sz val="14"/>
        <rFont val="標楷體"/>
        <family val="4"/>
        <charset val="136"/>
      </rPr>
      <t>度</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</si>
  <si>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2" type="noConversion"/>
  </si>
  <si>
    <r>
      <rPr>
        <sz val="11"/>
        <rFont val="標楷體"/>
        <family val="4"/>
        <charset val="136"/>
      </rPr>
      <t>利息收入。</t>
    </r>
    <phoneticPr fontId="1" type="noConversion"/>
  </si>
  <si>
    <r>
      <rPr>
        <b/>
        <sz val="12"/>
        <rFont val="標楷體"/>
        <family val="4"/>
        <charset val="136"/>
      </rPr>
      <t>投資活動之現金流量</t>
    </r>
    <phoneticPr fontId="2" type="noConversion"/>
  </si>
  <si>
    <r>
      <rPr>
        <sz val="11"/>
        <rFont val="標楷體"/>
        <family val="4"/>
        <charset val="136"/>
      </rPr>
      <t>係增加無形資產。</t>
    </r>
    <phoneticPr fontId="1" type="noConversion"/>
  </si>
  <si>
    <r>
      <rPr>
        <b/>
        <sz val="12"/>
        <rFont val="標楷體"/>
        <family val="4"/>
        <charset val="136"/>
      </rPr>
      <t>期初現金及約當現金</t>
    </r>
    <phoneticPr fontId="2" type="noConversion"/>
  </si>
  <si>
    <r>
      <rPr>
        <b/>
        <sz val="12"/>
        <rFont val="標楷體"/>
        <family val="4"/>
        <charset val="136"/>
      </rPr>
      <t>期末現金及約當現金</t>
    </r>
    <phoneticPr fontId="2" type="noConversion"/>
  </si>
  <si>
    <r>
      <rPr>
        <sz val="11"/>
        <rFont val="標楷體"/>
        <family val="4"/>
        <charset val="136"/>
      </rPr>
      <t>詳第</t>
    </r>
    <r>
      <rPr>
        <sz val="11"/>
        <rFont val="Times New Roman"/>
        <family val="1"/>
      </rPr>
      <t>7</t>
    </r>
    <r>
      <rPr>
        <sz val="11"/>
        <rFont val="標楷體"/>
        <family val="4"/>
        <charset val="136"/>
      </rPr>
      <t>頁收支餘絀預計表。</t>
    </r>
    <phoneticPr fontId="2" type="noConversion"/>
  </si>
  <si>
    <r>
      <t xml:space="preserve">    </t>
    </r>
    <r>
      <rPr>
        <sz val="12"/>
        <rFont val="標楷體"/>
        <family val="4"/>
        <charset val="136"/>
      </rPr>
      <t>利息股利之調整</t>
    </r>
    <phoneticPr fontId="2" type="noConversion"/>
  </si>
  <si>
    <r>
      <t xml:space="preserve">    </t>
    </r>
    <r>
      <rPr>
        <sz val="12"/>
        <rFont val="標楷體"/>
        <family val="4"/>
        <charset val="136"/>
      </rPr>
      <t>收取利息</t>
    </r>
    <phoneticPr fontId="2" type="noConversion"/>
  </si>
  <si>
    <r>
      <t xml:space="preserve">    </t>
    </r>
    <r>
      <rPr>
        <sz val="12"/>
        <rFont val="標楷體"/>
        <family val="4"/>
        <charset val="136"/>
      </rPr>
      <t>增加無形資產及其他資產</t>
    </r>
    <phoneticPr fontId="2" type="noConversion"/>
  </si>
  <si>
    <r>
      <rPr>
        <b/>
        <sz val="12"/>
        <rFont val="標楷體"/>
        <family val="4"/>
        <charset val="136"/>
      </rPr>
      <t>有價證券</t>
    </r>
    <phoneticPr fontId="3" type="noConversion"/>
  </si>
  <si>
    <r>
      <t>1</t>
    </r>
    <r>
      <rPr>
        <b/>
        <sz val="12"/>
        <rFont val="標楷體"/>
        <family val="4"/>
        <charset val="136"/>
      </rPr>
      <t>年</t>
    </r>
    <phoneticPr fontId="8" type="noConversion"/>
  </si>
  <si>
    <r>
      <rPr>
        <b/>
        <sz val="12"/>
        <rFont val="標楷體"/>
        <family val="4"/>
        <charset val="136"/>
      </rPr>
      <t>股票及受益憑證</t>
    </r>
    <phoneticPr fontId="2" type="noConversion"/>
  </si>
  <si>
    <r>
      <rPr>
        <b/>
        <sz val="12"/>
        <rFont val="標楷體"/>
        <family val="4"/>
        <charset val="136"/>
      </rPr>
      <t>買入定期存單</t>
    </r>
    <phoneticPr fontId="20" type="noConversion"/>
  </si>
  <si>
    <r>
      <t>1</t>
    </r>
    <r>
      <rPr>
        <b/>
        <sz val="12"/>
        <rFont val="標楷體"/>
        <family val="4"/>
        <charset val="136"/>
      </rPr>
      <t>年</t>
    </r>
    <phoneticPr fontId="8" type="noConversion"/>
  </si>
  <si>
    <r>
      <t>4.</t>
    </r>
    <r>
      <rPr>
        <sz val="11"/>
        <rFont val="標楷體"/>
        <family val="4"/>
        <charset val="136"/>
      </rPr>
      <t>其他淨增（係增加催收墊償工資</t>
    </r>
    <r>
      <rPr>
        <sz val="11"/>
        <rFont val="Times New Roman"/>
        <family val="1"/>
      </rPr>
      <t>159,177</t>
    </r>
    <r>
      <rPr>
        <sz val="11"/>
        <rFont val="標楷體"/>
        <family val="4"/>
        <charset val="136"/>
      </rPr>
      <t>千元、催收墊償退休金</t>
    </r>
    <r>
      <rPr>
        <sz val="11"/>
        <rFont val="Times New Roman"/>
        <family val="1"/>
      </rPr>
      <t>5,400</t>
    </r>
    <r>
      <rPr>
        <sz val="11"/>
        <rFont val="標楷體"/>
        <family val="4"/>
        <charset val="136"/>
      </rPr>
      <t>千元及催收墊償資遣費</t>
    </r>
    <r>
      <rPr>
        <sz val="11"/>
        <rFont val="Times New Roman"/>
        <family val="1"/>
      </rPr>
      <t>158,400</t>
    </r>
    <r>
      <rPr>
        <sz val="11"/>
        <rFont val="標楷體"/>
        <family val="4"/>
        <charset val="136"/>
      </rPr>
      <t>千元）。</t>
    </r>
    <phoneticPr fontId="3" type="noConversion"/>
  </si>
  <si>
    <r>
      <t>323,707</t>
    </r>
    <r>
      <rPr>
        <sz val="11"/>
        <rFont val="標楷體"/>
        <family val="4"/>
        <charset val="136"/>
      </rPr>
      <t>千元</t>
    </r>
    <phoneticPr fontId="2" type="noConversion"/>
  </si>
  <si>
    <r>
      <t>-322,977</t>
    </r>
    <r>
      <rPr>
        <sz val="11"/>
        <rFont val="標楷體"/>
        <family val="4"/>
        <charset val="136"/>
      </rPr>
      <t>千元</t>
    </r>
    <phoneticPr fontId="2" type="noConversion"/>
  </si>
  <si>
    <t>　　  催收墊償工資</t>
    <phoneticPr fontId="3" type="noConversion"/>
  </si>
  <si>
    <t>　　  催收墊償退休金</t>
    <phoneticPr fontId="3" type="noConversion"/>
  </si>
  <si>
    <t>利息收現。</t>
    <phoneticPr fontId="1" type="noConversion"/>
  </si>
  <si>
    <t>　　催收款項</t>
    <phoneticPr fontId="4" type="noConversion"/>
  </si>
  <si>
    <t>　　  備抵呆帳－催收提繳費</t>
    <phoneticPr fontId="3" type="noConversion"/>
  </si>
  <si>
    <r>
      <t>1.</t>
    </r>
    <r>
      <rPr>
        <sz val="11"/>
        <rFont val="標楷體"/>
        <family val="4"/>
        <charset val="136"/>
      </rPr>
      <t>提存呆帳</t>
    </r>
    <phoneticPr fontId="20" type="noConversion"/>
  </si>
  <si>
    <t>提存呆帳金額係按催收提繳費、催收墊償工資、催收墊償退休金及催收墊償資遣費餘額依回收情況估算。</t>
    <phoneticPr fontId="3" type="noConversion"/>
  </si>
  <si>
    <t xml:space="preserve">  投資</t>
    <phoneticPr fontId="4" type="noConversion"/>
  </si>
  <si>
    <r>
      <t xml:space="preserve">    </t>
    </r>
    <r>
      <rPr>
        <sz val="12"/>
        <rFont val="標楷體"/>
        <family val="4"/>
        <charset val="136"/>
      </rPr>
      <t>增加投資</t>
    </r>
    <phoneticPr fontId="2" type="noConversion"/>
  </si>
  <si>
    <t>　　備抵呆帳－催收款項</t>
    <phoneticPr fontId="4" type="noConversion"/>
  </si>
  <si>
    <t>　聘僱人員薪資</t>
    <phoneticPr fontId="2" type="noConversion"/>
  </si>
  <si>
    <t>　修理保養費</t>
    <phoneticPr fontId="2" type="noConversion"/>
  </si>
  <si>
    <t>租金</t>
    <phoneticPr fontId="2" type="noConversion"/>
  </si>
  <si>
    <t>折舊及攤銷</t>
    <phoneticPr fontId="2" type="noConversion"/>
  </si>
  <si>
    <t>　捐助</t>
    <phoneticPr fontId="2" type="noConversion"/>
  </si>
  <si>
    <r>
      <t>-179,263</t>
    </r>
    <r>
      <rPr>
        <sz val="11"/>
        <rFont val="標楷體"/>
        <family val="4"/>
        <charset val="136"/>
      </rPr>
      <t>千元</t>
    </r>
    <phoneticPr fontId="2" type="noConversion"/>
  </si>
  <si>
    <t>會費、捐助與分攤</t>
    <phoneticPr fontId="2" type="noConversion"/>
  </si>
  <si>
    <r>
      <t xml:space="preserve"> </t>
    </r>
    <r>
      <rPr>
        <b/>
        <sz val="14"/>
        <rFont val="標楷體"/>
        <family val="4"/>
        <charset val="136"/>
      </rPr>
      <t>　聘僱人員薪資</t>
    </r>
    <phoneticPr fontId="2" type="noConversion"/>
  </si>
  <si>
    <t xml:space="preserve"> 　修理保養費</t>
    <phoneticPr fontId="2" type="noConversion"/>
  </si>
  <si>
    <t xml:space="preserve"> 　捐助</t>
    <phoneticPr fontId="2" type="noConversion"/>
  </si>
  <si>
    <t>係增加其他金融資產（含3個月以上1年以下定期存款）。</t>
    <phoneticPr fontId="1" type="noConversion"/>
  </si>
  <si>
    <t>係增加無活絡市場之債務工具投資及其他金融資產(含1年以上定期存款)。</t>
    <phoneticPr fontId="1" type="noConversion"/>
  </si>
  <si>
    <t>聘僱人員薪資</t>
    <phoneticPr fontId="2" type="noConversion"/>
  </si>
  <si>
    <r>
      <t xml:space="preserve">  本期賸餘(短絀)</t>
    </r>
    <r>
      <rPr>
        <sz val="12"/>
        <rFont val="Times New Roman"/>
        <family val="1"/>
      </rPr>
      <t xml:space="preserve">
</t>
    </r>
    <r>
      <rPr>
        <sz val="12"/>
        <rFont val="新細明體"/>
        <family val="1"/>
        <charset val="136"/>
      </rPr>
      <t/>
    </r>
    <phoneticPr fontId="2"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</si>
  <si>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1" type="noConversion"/>
  </si>
  <si>
    <t>現金及約當現金之淨增（淨減）</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</si>
  <si>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依全民健康保險法、公教人員保險法、勞工保險條例及就業保險法之規定</t>
    </r>
    <phoneticPr fontId="2" type="noConversion"/>
  </si>
  <si>
    <r>
      <t xml:space="preserve">    </t>
    </r>
    <r>
      <rPr>
        <sz val="12"/>
        <rFont val="標楷體"/>
        <family val="4"/>
        <charset val="136"/>
      </rPr>
      <t>調整非現金項目</t>
    </r>
    <phoneticPr fontId="2" type="noConversion"/>
  </si>
  <si>
    <t xml:space="preserve">  未計利息股利之現金流入(流出)</t>
    <phoneticPr fontId="1" type="noConversion"/>
  </si>
  <si>
    <t xml:space="preserve">  收取利息</t>
    <phoneticPr fontId="1" type="noConversion"/>
  </si>
  <si>
    <t xml:space="preserve">  收取股利</t>
    <phoneticPr fontId="1" type="noConversion"/>
  </si>
  <si>
    <t xml:space="preserve">  支付利息</t>
    <phoneticPr fontId="1" type="noConversion"/>
  </si>
  <si>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phoneticPr fontId="2" type="noConversion"/>
  </si>
  <si>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phoneticPr fontId="2" type="noConversion"/>
  </si>
  <si>
    <t>本項目全數由勞動部勞動基金運用局辦理，係定期存款。</t>
    <phoneticPr fontId="3" type="noConversion"/>
  </si>
  <si>
    <r>
      <t>註：勞務承攬人力主要係辦理委託事務處理，以及辦公場所清潔與保全等業務，預計</t>
    </r>
    <r>
      <rPr>
        <sz val="12"/>
        <rFont val="Times New Roman"/>
        <family val="1"/>
      </rPr>
      <t>7</t>
    </r>
    <r>
      <rPr>
        <sz val="12"/>
        <rFont val="標楷體"/>
        <family val="4"/>
        <charset val="136"/>
      </rPr>
      <t>人。</t>
    </r>
    <phoneticPr fontId="2" type="noConversion"/>
  </si>
  <si>
    <r>
      <t xml:space="preserve"> </t>
    </r>
    <r>
      <rPr>
        <sz val="14"/>
        <rFont val="標楷體"/>
        <family val="4"/>
        <charset val="136"/>
      </rPr>
      <t>　　</t>
    </r>
    <r>
      <rPr>
        <sz val="14"/>
        <rFont val="Times New Roman"/>
        <family val="1"/>
      </rPr>
      <t xml:space="preserve"> 44</t>
    </r>
    <r>
      <rPr>
        <sz val="14"/>
        <rFont val="標楷體"/>
        <family val="4"/>
        <charset val="136"/>
      </rPr>
      <t>千元，合計編列</t>
    </r>
    <r>
      <rPr>
        <sz val="14"/>
        <rFont val="Times New Roman"/>
        <family val="1"/>
      </rPr>
      <t>3,612</t>
    </r>
    <r>
      <rPr>
        <sz val="14"/>
        <rFont val="標楷體"/>
        <family val="4"/>
        <charset val="136"/>
      </rPr>
      <t>千元。其中委託事務處理，以及辦公場所清潔與保</t>
    </r>
    <phoneticPr fontId="2" type="noConversion"/>
  </si>
  <si>
    <r>
      <t xml:space="preserve">          </t>
    </r>
    <r>
      <rPr>
        <sz val="14"/>
        <rFont val="標楷體"/>
        <family val="4"/>
        <charset val="136"/>
      </rPr>
      <t>證費、委託考選訓練費、電腦軟體服務費與講課鐘點、稿費及出席審查及</t>
    </r>
    <r>
      <rPr>
        <sz val="14"/>
        <rFont val="Times New Roman"/>
        <family val="1"/>
      </rPr>
      <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</si>
  <si>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按業務實際需要編列法律事務費、委託調查研究費、委託檢驗(定)試驗認</t>
    </r>
    <phoneticPr fontId="2" type="noConversion"/>
  </si>
  <si>
    <t>不   動   產   、   廠   房   及   設   備</t>
    <phoneticPr fontId="2" type="noConversion"/>
  </si>
  <si>
    <r>
      <rPr>
        <sz val="12"/>
        <rFont val="標楷體"/>
        <family val="4"/>
        <charset val="136"/>
      </rPr>
      <t>註：勞務承攬人力主要係辦理委託事務處理以及辦公場所清潔與保全等業務，預計</t>
    </r>
    <r>
      <rPr>
        <sz val="12"/>
        <rFont val="Times New Roman"/>
        <family val="1"/>
      </rPr>
      <t>7</t>
    </r>
    <r>
      <rPr>
        <sz val="12"/>
        <rFont val="標楷體"/>
        <family val="4"/>
        <charset val="136"/>
      </rPr>
      <t xml:space="preserve">人，編列
    </t>
    </r>
    <r>
      <rPr>
        <sz val="12"/>
        <rFont val="Times New Roman"/>
        <family val="1"/>
      </rPr>
      <t>3,423</t>
    </r>
    <r>
      <rPr>
        <sz val="12"/>
        <rFont val="標楷體"/>
        <family val="4"/>
        <charset val="136"/>
      </rPr>
      <t>千元。</t>
    </r>
    <r>
      <rPr>
        <sz val="12"/>
        <rFont val="Times New Roman"/>
        <family val="1"/>
      </rPr>
      <t xml:space="preserve">        </t>
    </r>
    <r>
      <rPr>
        <sz val="12"/>
        <rFont val="標楷體"/>
        <family val="4"/>
        <charset val="136"/>
      </rPr>
      <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</si>
  <si>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編列分擔員工及眷屬保險費，另按</t>
    </r>
    <r>
      <rPr>
        <sz val="14"/>
        <rFont val="Times New Roman"/>
        <family val="1"/>
      </rPr>
      <t>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3,500</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</si>
  <si>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元標準，編列傷病醫藥費，並依行政院訂頒「行政院與所屬中央及地方各</t>
    </r>
    <phoneticPr fontId="2" type="noConversion"/>
  </si>
  <si>
    <r>
      <t xml:space="preserve">         </t>
    </r>
    <r>
      <rPr>
        <sz val="14"/>
        <rFont val="標楷體"/>
        <family val="4"/>
        <charset val="136"/>
      </rPr>
      <t>全等勞務承攬計</t>
    </r>
    <r>
      <rPr>
        <sz val="14"/>
        <rFont val="Times New Roman"/>
        <family val="1"/>
      </rPr>
      <t>7</t>
    </r>
    <r>
      <rPr>
        <sz val="14"/>
        <rFont val="標楷體"/>
        <family val="4"/>
        <charset val="136"/>
      </rPr>
      <t>人，共編列</t>
    </r>
    <r>
      <rPr>
        <sz val="14"/>
        <rFont val="Times New Roman"/>
        <family val="1"/>
      </rPr>
      <t>3,423</t>
    </r>
    <r>
      <rPr>
        <sz val="14"/>
        <rFont val="標楷體"/>
        <family val="4"/>
        <charset val="136"/>
      </rPr>
      <t>千元。</t>
    </r>
    <r>
      <rPr>
        <sz val="14"/>
        <rFont val="Times New Roman"/>
        <family val="1"/>
      </rPr>
      <t xml:space="preserve">  </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</si>
  <si>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</si>
  <si>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所屬國營金融、保險事業人員退休撫卹及資遣辦法暨勞工退休金條例等規</t>
    </r>
    <phoneticPr fontId="2" type="noConversion"/>
  </si>
  <si>
    <t>本項目全數由勞動部勞動基金運用局辦理，係投資公債、庫券、公司債及金融債券等利息收入。</t>
    <phoneticPr fontId="3" type="noConversion"/>
  </si>
  <si>
    <t>本項目全數由勞動部勞動基金運用局辦理，係投資股票及受益憑證之投資利益。</t>
    <phoneticPr fontId="3" type="noConversion"/>
  </si>
  <si>
    <r>
      <rPr>
        <sz val="12"/>
        <rFont val="標楷體"/>
        <family val="4"/>
        <charset val="136"/>
      </rPr>
      <t>係預算員額內，依據全國軍公教員工待遇支給要點規定編列</t>
    </r>
    <r>
      <rPr>
        <sz val="12"/>
        <rFont val="Times New Roman"/>
        <family val="1"/>
      </rPr>
      <t>16,141</t>
    </r>
    <r>
      <rPr>
        <sz val="12"/>
        <rFont val="標楷體"/>
        <family val="4"/>
        <charset val="136"/>
      </rPr>
      <t>千元。</t>
    </r>
    <phoneticPr fontId="2" type="noConversion"/>
  </si>
  <si>
    <r>
      <rPr>
        <sz val="12"/>
        <rFont val="標楷體"/>
        <family val="4"/>
        <charset val="136"/>
      </rPr>
      <t>按業務實際需要編列延長工時及員工不休假加班費</t>
    </r>
    <r>
      <rPr>
        <sz val="12"/>
        <rFont val="Times New Roman"/>
        <family val="1"/>
      </rPr>
      <t>760</t>
    </r>
    <r>
      <rPr>
        <sz val="12"/>
        <rFont val="標楷體"/>
        <family val="4"/>
        <charset val="136"/>
      </rPr>
      <t>千元。</t>
    </r>
    <phoneticPr fontId="2" type="noConversion"/>
  </si>
  <si>
    <r>
      <rPr>
        <sz val="12"/>
        <rFont val="標楷體"/>
        <family val="4"/>
        <charset val="136"/>
      </rPr>
      <t>依據預算員額、軍公教人員年終工作獎金發給注意事項及公務人員考績法等規定編列年終獎金</t>
    </r>
    <r>
      <rPr>
        <sz val="12"/>
        <rFont val="Times New Roman"/>
        <family val="1"/>
      </rPr>
      <t>2,087</t>
    </r>
    <r>
      <rPr>
        <sz val="12"/>
        <rFont val="標楷體"/>
        <family val="4"/>
        <charset val="136"/>
      </rPr>
      <t>千元及考績獎金</t>
    </r>
    <r>
      <rPr>
        <sz val="12"/>
        <rFont val="Times New Roman"/>
        <family val="1"/>
      </rPr>
      <t>2,505</t>
    </r>
    <r>
      <rPr>
        <sz val="12"/>
        <rFont val="標楷體"/>
        <family val="4"/>
        <charset val="136"/>
      </rPr>
      <t>千元，合計編列</t>
    </r>
    <r>
      <rPr>
        <sz val="12"/>
        <rFont val="Times New Roman"/>
        <family val="1"/>
      </rPr>
      <t>4,592</t>
    </r>
    <r>
      <rPr>
        <sz val="12"/>
        <rFont val="標楷體"/>
        <family val="4"/>
        <charset val="136"/>
      </rPr>
      <t>千元。</t>
    </r>
    <phoneticPr fontId="2" type="noConversion"/>
  </si>
  <si>
    <r>
      <rPr>
        <sz val="12"/>
        <rFont val="標楷體"/>
        <family val="4"/>
        <charset val="136"/>
      </rPr>
      <t>依公務人員退休資遣撫卹法、公教人員保險法、勞動基準法及參照財政部所屬國營金融、保險事業人員退休撫卹及資遣辦法暨勞工退休金條例等規定，提儲退休及離職金，合計編列</t>
    </r>
    <r>
      <rPr>
        <sz val="12"/>
        <rFont val="Times New Roman"/>
        <family val="1"/>
      </rPr>
      <t>1,758</t>
    </r>
    <r>
      <rPr>
        <sz val="12"/>
        <rFont val="標楷體"/>
        <family val="4"/>
        <charset val="136"/>
      </rPr>
      <t>千元。</t>
    </r>
    <phoneticPr fontId="2" type="noConversion"/>
  </si>
  <si>
    <r>
      <rPr>
        <sz val="12"/>
        <rFont val="標楷體"/>
        <family val="4"/>
        <charset val="136"/>
      </rPr>
      <t>依全民健康保險法、公教人員保險法、勞工保險條例及就業保險法之規定編列分擔員工及眷屬保險費，另按</t>
    </r>
    <r>
      <rPr>
        <sz val="12"/>
        <rFont val="Times New Roman"/>
        <family val="1"/>
      </rPr>
      <t>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3,500</t>
    </r>
    <r>
      <rPr>
        <sz val="12"/>
        <rFont val="標楷體"/>
        <family val="4"/>
        <charset val="136"/>
      </rPr>
      <t>元標準，編列傷病醫藥費，並依行政院訂頒「行政院與所屬中央及地方各機關公務人員休假改進措施」規定編列員工休假補助費，以上合計編列</t>
    </r>
    <r>
      <rPr>
        <sz val="12"/>
        <rFont val="Times New Roman"/>
        <family val="1"/>
      </rPr>
      <t>2,251</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</si>
  <si>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16,141</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</si>
  <si>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按業務實際需要編列延長工時及員工不休假加班費</t>
    </r>
    <r>
      <rPr>
        <sz val="14"/>
        <rFont val="Times New Roman"/>
        <family val="1"/>
      </rPr>
      <t>760</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</si>
  <si>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2,087</t>
    </r>
    <r>
      <rPr>
        <sz val="14"/>
        <rFont val="標楷體"/>
        <family val="4"/>
        <charset val="136"/>
      </rPr>
      <t>千元及考績獎金</t>
    </r>
    <r>
      <rPr>
        <sz val="14"/>
        <rFont val="Times New Roman"/>
        <family val="1"/>
      </rPr>
      <t>2,505</t>
    </r>
    <r>
      <rPr>
        <sz val="14"/>
        <rFont val="標楷體"/>
        <family val="4"/>
        <charset val="136"/>
      </rPr>
      <t>千元，合計編列</t>
    </r>
    <r>
      <rPr>
        <sz val="14"/>
        <rFont val="Times New Roman"/>
        <family val="1"/>
      </rPr>
      <t>4,592</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</si>
  <si>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定，提儲退休及離職金，合計編列</t>
    </r>
    <r>
      <rPr>
        <sz val="14"/>
        <rFont val="Times New Roman"/>
        <family val="1"/>
      </rPr>
      <t>1,758</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</si>
  <si>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機關公務人員休假改進措施」規定編列員工休假補助費，以上合計編列</t>
    </r>
    <phoneticPr fontId="2" type="noConversion"/>
  </si>
  <si>
    <r>
      <t xml:space="preserve">          </t>
    </r>
    <r>
      <rPr>
        <sz val="14"/>
        <rFont val="標楷體"/>
        <family val="4"/>
        <charset val="136"/>
      </rPr>
      <t>查詢費</t>
    </r>
    <r>
      <rPr>
        <sz val="14"/>
        <rFont val="Times New Roman"/>
        <family val="1"/>
      </rPr>
      <t>886</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</si>
  <si>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按業務實際需要編列行政規費、汽車燃料使用費</t>
    </r>
    <r>
      <rPr>
        <sz val="14"/>
        <rFont val="Times New Roman"/>
        <family val="1"/>
      </rPr>
      <t>507</t>
    </r>
    <r>
      <rPr>
        <sz val="14"/>
        <rFont val="標楷體"/>
        <family val="4"/>
        <charset val="136"/>
      </rPr>
      <t>千元。</t>
    </r>
    <phoneticPr fontId="2" type="noConversion"/>
  </si>
  <si>
    <r>
      <t xml:space="preserve">          2,251</t>
    </r>
    <r>
      <rPr>
        <sz val="14"/>
        <rFont val="標楷體"/>
        <family val="4"/>
        <charset val="136"/>
      </rPr>
      <t>千元。</t>
    </r>
    <phoneticPr fontId="3" type="noConversion"/>
  </si>
  <si>
    <t>註：1.本年度預算數係參照行政院主計總處核定作業基金採用企業會計準則適用科(項)目編製之數；前年度決算數為審定決算
      數、上年度預算數為法定預算數，係導入企業會計準則科目重分類之數。</t>
    <phoneticPr fontId="3" type="noConversion"/>
  </si>
  <si>
    <t>註:本年度預計數係參照行政院主計總處核定作業基金採用企業會計準則適用科(項)目編製之數；前年度決
   算數為審定決算數、上年度預計數係就預算數按實際業務狀況調整之數額(即原有之調整後預計數)，
   係導入企業會計準則科目重分類之數。</t>
    <phoneticPr fontId="3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</si>
</sst>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s>
  <fonts count="63">
    <font>
      <sz val="12"/>
      <name val="新細明體"/>
      <family val="1"/>
      <charset val="136"/>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vertAlign val="superscript"/>
      <sz val="10"/>
      <color indexed="8"/>
      <name val="Times New Roman"/>
      <family val="1"/>
    </font>
    <font>
      <vertAlign val="subscrip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s>
  <fills count="2">
    <fill>
      <patternFill patternType="none"/>
    </fill>
    <fill>
      <patternFill patternType="gray125"/>
    </fill>
  </fills>
  <borders count="48">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7">
    <xf numFmtId="0" fontId="0" fillId="0" borderId="0"/>
    <xf numFmtId="0" fontId="2" fillId="0" borderId="0" applyFont="0"/>
    <xf numFmtId="0" fontId="2" fillId="0" borderId="0" applyFont="0"/>
    <xf numFmtId="0" fontId="2" fillId="0" borderId="0" applyFont="0"/>
    <xf numFmtId="0" fontId="2" fillId="0" borderId="0" applyFont="0"/>
    <xf numFmtId="0" fontId="2" fillId="0" borderId="0" applyFont="0"/>
    <xf numFmtId="43" fontId="1" fillId="0" borderId="0" applyFont="0" applyFill="0" applyBorder="0" applyAlignment="0" applyProtection="0">
      <alignment vertical="center"/>
    </xf>
  </cellStyleXfs>
  <cellXfs count="552">
    <xf numFmtId="0" fontId="0" fillId="0" borderId="0" xfId="0"/>
    <xf numFmtId="0" fontId="7" fillId="0" borderId="0" xfId="3" applyFont="1" applyAlignment="1">
      <alignment horizontal="right" vertical="top"/>
    </xf>
    <xf numFmtId="0" fontId="7" fillId="0" borderId="2" xfId="3" applyFont="1" applyBorder="1" applyAlignment="1">
      <alignment horizontal="distributed" vertical="center" wrapText="1" justifyLastLine="1"/>
    </xf>
    <xf numFmtId="176" fontId="13" fillId="0" borderId="3" xfId="3" applyNumberFormat="1" applyFont="1" applyBorder="1" applyAlignment="1">
      <alignment horizontal="distributed" vertical="top"/>
    </xf>
    <xf numFmtId="0" fontId="13" fillId="0" borderId="1" xfId="3" applyFont="1" applyBorder="1" applyAlignment="1">
      <alignment vertical="top"/>
    </xf>
    <xf numFmtId="0" fontId="13" fillId="0" borderId="4" xfId="3" applyFont="1" applyBorder="1" applyAlignment="1">
      <alignment vertical="top" wrapText="1"/>
    </xf>
    <xf numFmtId="0" fontId="7" fillId="0" borderId="0" xfId="5" applyFont="1" applyAlignment="1">
      <alignment horizontal="right" vertical="top"/>
    </xf>
    <xf numFmtId="0" fontId="7" fillId="0" borderId="6" xfId="5" applyFont="1" applyBorder="1" applyAlignment="1">
      <alignment vertical="top"/>
    </xf>
    <xf numFmtId="3" fontId="7" fillId="0" borderId="4" xfId="5" applyNumberFormat="1" applyFont="1" applyBorder="1" applyAlignment="1">
      <alignment vertical="top"/>
    </xf>
    <xf numFmtId="0" fontId="7" fillId="0" borderId="0" xfId="2" applyFont="1" applyAlignment="1">
      <alignment horizontal="right" vertical="top"/>
    </xf>
    <xf numFmtId="0" fontId="8" fillId="0" borderId="0" xfId="3" applyFont="1" applyAlignment="1">
      <alignment vertical="top"/>
    </xf>
    <xf numFmtId="0" fontId="7" fillId="0" borderId="6" xfId="5" applyFont="1" applyFill="1" applyBorder="1" applyAlignment="1">
      <alignment horizontal="left" vertical="top" wrapText="1"/>
    </xf>
    <xf numFmtId="3" fontId="8" fillId="0" borderId="4" xfId="5" applyNumberFormat="1" applyFont="1" applyFill="1" applyBorder="1" applyAlignment="1">
      <alignment vertical="top" wrapText="1"/>
    </xf>
    <xf numFmtId="0" fontId="11" fillId="0" borderId="1" xfId="1" applyFont="1" applyBorder="1" applyAlignment="1">
      <alignment vertical="top"/>
    </xf>
    <xf numFmtId="0" fontId="8" fillId="0" borderId="7" xfId="2" applyFont="1" applyBorder="1" applyAlignment="1">
      <alignment horizontal="distributed" vertical="center" justifyLastLine="1"/>
    </xf>
    <xf numFmtId="0" fontId="8" fillId="0" borderId="8" xfId="2" applyFont="1" applyBorder="1" applyAlignment="1">
      <alignment horizontal="center" vertical="center" wrapText="1"/>
    </xf>
    <xf numFmtId="0" fontId="13" fillId="0" borderId="9" xfId="5" applyFont="1" applyFill="1" applyBorder="1" applyAlignment="1">
      <alignment vertical="center" wrapText="1"/>
    </xf>
    <xf numFmtId="0" fontId="13" fillId="0" borderId="10" xfId="5" applyFont="1" applyFill="1" applyBorder="1" applyAlignment="1">
      <alignment vertical="center" wrapText="1"/>
    </xf>
    <xf numFmtId="0" fontId="13" fillId="0" borderId="11" xfId="5" applyFont="1" applyFill="1" applyBorder="1" applyAlignment="1">
      <alignment vertical="center" wrapText="1"/>
    </xf>
    <xf numFmtId="0" fontId="13" fillId="0" borderId="12" xfId="5" applyFont="1" applyFill="1" applyBorder="1" applyAlignment="1">
      <alignment vertical="center" wrapText="1"/>
    </xf>
    <xf numFmtId="0" fontId="9" fillId="0" borderId="13" xfId="5" applyFont="1" applyFill="1" applyBorder="1" applyAlignment="1">
      <alignment vertical="center" wrapText="1"/>
    </xf>
    <xf numFmtId="0" fontId="13" fillId="0" borderId="0" xfId="5" applyFont="1" applyFill="1" applyAlignment="1">
      <alignment vertical="center" wrapText="1"/>
    </xf>
    <xf numFmtId="0" fontId="13" fillId="0" borderId="6" xfId="5" applyFont="1" applyFill="1" applyBorder="1" applyAlignment="1">
      <alignment horizontal="left" vertical="top" wrapText="1"/>
    </xf>
    <xf numFmtId="3" fontId="9" fillId="0" borderId="4" xfId="5" applyNumberFormat="1" applyFont="1" applyFill="1" applyBorder="1" applyAlignment="1">
      <alignment vertical="top" wrapText="1"/>
    </xf>
    <xf numFmtId="0" fontId="13" fillId="0" borderId="0" xfId="5" applyFont="1" applyFill="1" applyAlignment="1">
      <alignment vertical="top" wrapText="1"/>
    </xf>
    <xf numFmtId="0" fontId="3" fillId="0" borderId="0" xfId="5" applyFont="1" applyFill="1" applyAlignment="1">
      <alignment vertical="center"/>
    </xf>
    <xf numFmtId="0" fontId="14" fillId="0" borderId="0" xfId="5" applyFont="1" applyFill="1" applyAlignment="1">
      <alignment vertical="center"/>
    </xf>
    <xf numFmtId="0" fontId="13" fillId="0" borderId="0" xfId="5" applyFont="1" applyFill="1" applyBorder="1" applyAlignment="1">
      <alignment horizontal="center" vertical="center"/>
    </xf>
    <xf numFmtId="0" fontId="23" fillId="0" borderId="0" xfId="5" applyFont="1" applyFill="1" applyAlignment="1">
      <alignment horizontal="center" vertical="center"/>
    </xf>
    <xf numFmtId="0" fontId="13" fillId="0" borderId="0" xfId="5" applyFont="1" applyFill="1" applyAlignment="1">
      <alignment horizontal="distributed"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3" fillId="0" borderId="3" xfId="5" applyFont="1" applyFill="1" applyBorder="1" applyAlignment="1">
      <alignment horizontal="distributed" vertical="center" wrapText="1"/>
    </xf>
    <xf numFmtId="3" fontId="16" fillId="0" borderId="3" xfId="5" applyNumberFormat="1" applyFont="1" applyFill="1" applyBorder="1" applyAlignment="1">
      <alignment vertical="center"/>
    </xf>
    <xf numFmtId="3" fontId="16" fillId="0" borderId="16" xfId="5" applyNumberFormat="1" applyFont="1" applyFill="1" applyBorder="1" applyAlignment="1">
      <alignment vertical="center"/>
    </xf>
    <xf numFmtId="3" fontId="9" fillId="0" borderId="17" xfId="5" applyNumberFormat="1" applyFont="1" applyFill="1" applyBorder="1" applyAlignment="1">
      <alignment vertical="center" wrapText="1"/>
    </xf>
    <xf numFmtId="0" fontId="13" fillId="0" borderId="0" xfId="5" applyFont="1" applyFill="1" applyAlignment="1">
      <alignment vertical="center"/>
    </xf>
    <xf numFmtId="3" fontId="16" fillId="0" borderId="18" xfId="5" applyNumberFormat="1" applyFont="1" applyFill="1" applyBorder="1" applyAlignment="1">
      <alignment horizontal="right" vertical="center"/>
    </xf>
    <xf numFmtId="179" fontId="16" fillId="0" borderId="19" xfId="5" applyNumberFormat="1" applyFont="1" applyFill="1" applyBorder="1" applyAlignment="1">
      <alignment vertical="center"/>
    </xf>
    <xf numFmtId="176" fontId="16" fillId="0" borderId="3" xfId="5" applyNumberFormat="1" applyFont="1" applyFill="1" applyBorder="1" applyAlignment="1">
      <alignment vertical="center"/>
    </xf>
    <xf numFmtId="0" fontId="24" fillId="0" borderId="0" xfId="5" applyFont="1" applyFill="1" applyAlignment="1">
      <alignment vertical="top" wrapText="1"/>
    </xf>
    <xf numFmtId="0" fontId="3" fillId="0" borderId="0" xfId="3" applyFont="1" applyAlignment="1">
      <alignment vertical="top"/>
    </xf>
    <xf numFmtId="0" fontId="14" fillId="0" borderId="0" xfId="3" applyFont="1" applyAlignment="1">
      <alignment vertical="top"/>
    </xf>
    <xf numFmtId="0" fontId="13" fillId="0" borderId="0" xfId="3" applyFont="1" applyAlignment="1">
      <alignment vertical="top"/>
    </xf>
    <xf numFmtId="0" fontId="23" fillId="0" borderId="0" xfId="3" applyFont="1" applyAlignment="1">
      <alignment vertical="center"/>
    </xf>
    <xf numFmtId="176" fontId="18" fillId="0" borderId="6" xfId="3" applyNumberFormat="1" applyFont="1" applyBorder="1" applyAlignment="1">
      <alignment vertical="top"/>
    </xf>
    <xf numFmtId="0" fontId="23" fillId="0" borderId="0" xfId="3" applyFont="1" applyAlignment="1">
      <alignment vertical="top"/>
    </xf>
    <xf numFmtId="0" fontId="19" fillId="0" borderId="0" xfId="3" applyFont="1" applyAlignment="1">
      <alignment vertical="top"/>
    </xf>
    <xf numFmtId="176" fontId="13" fillId="0" borderId="6" xfId="3" applyNumberFormat="1" applyFont="1" applyBorder="1" applyAlignment="1">
      <alignment vertical="top"/>
    </xf>
    <xf numFmtId="0" fontId="13" fillId="0" borderId="17" xfId="3" applyFont="1" applyBorder="1" applyAlignment="1">
      <alignment vertical="top" wrapText="1"/>
    </xf>
    <xf numFmtId="0" fontId="25" fillId="0" borderId="0" xfId="3" applyFont="1" applyAlignment="1">
      <alignment vertical="top"/>
    </xf>
    <xf numFmtId="0" fontId="13" fillId="0" borderId="20" xfId="3" applyFont="1" applyBorder="1" applyAlignment="1">
      <alignment vertical="top"/>
    </xf>
    <xf numFmtId="0" fontId="13" fillId="0" borderId="0" xfId="3" applyFont="1" applyBorder="1" applyAlignment="1">
      <alignment vertical="top"/>
    </xf>
    <xf numFmtId="0" fontId="13" fillId="0" borderId="6" xfId="3" applyFont="1" applyBorder="1" applyAlignment="1">
      <alignment vertical="top"/>
    </xf>
    <xf numFmtId="0" fontId="13" fillId="0" borderId="3" xfId="3" applyFont="1" applyBorder="1" applyAlignment="1">
      <alignment vertical="top"/>
    </xf>
    <xf numFmtId="0" fontId="13" fillId="0" borderId="19" xfId="3" applyFont="1" applyBorder="1" applyAlignment="1">
      <alignment vertical="top"/>
    </xf>
    <xf numFmtId="176" fontId="18" fillId="0" borderId="21" xfId="3" applyNumberFormat="1" applyFont="1" applyBorder="1" applyAlignment="1">
      <alignment vertical="top"/>
    </xf>
    <xf numFmtId="176" fontId="13" fillId="0" borderId="21" xfId="3" applyNumberFormat="1" applyFont="1" applyBorder="1" applyAlignment="1">
      <alignment vertical="top"/>
    </xf>
    <xf numFmtId="176" fontId="13" fillId="0" borderId="16" xfId="3" applyNumberFormat="1" applyFont="1" applyBorder="1" applyAlignment="1">
      <alignment horizontal="distributed" vertical="top"/>
    </xf>
    <xf numFmtId="180" fontId="18" fillId="0" borderId="0" xfId="3" applyNumberFormat="1" applyFont="1" applyBorder="1" applyAlignment="1">
      <alignment vertical="top"/>
    </xf>
    <xf numFmtId="180" fontId="13" fillId="0" borderId="0" xfId="3" applyNumberFormat="1" applyFont="1" applyBorder="1" applyAlignment="1">
      <alignment vertical="top"/>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7" fillId="0" borderId="6" xfId="3" applyFont="1" applyBorder="1" applyAlignment="1">
      <alignment horizontal="center" vertical="center" wrapText="1" justifyLastLine="1"/>
    </xf>
    <xf numFmtId="0" fontId="8" fillId="0" borderId="6" xfId="0" applyFont="1" applyFill="1" applyBorder="1" applyAlignment="1">
      <alignment horizontal="center" vertical="center" wrapText="1"/>
    </xf>
    <xf numFmtId="0" fontId="7" fillId="0" borderId="4" xfId="3" applyFont="1" applyBorder="1" applyAlignment="1">
      <alignment horizontal="center" vertical="center" wrapText="1" justifyLastLine="1"/>
    </xf>
    <xf numFmtId="3" fontId="9" fillId="0" borderId="9" xfId="3" applyNumberFormat="1" applyFont="1" applyBorder="1" applyAlignment="1">
      <alignment vertical="top"/>
    </xf>
    <xf numFmtId="176" fontId="13" fillId="0" borderId="11" xfId="3" applyNumberFormat="1" applyFont="1" applyBorder="1" applyAlignment="1">
      <alignment vertical="top"/>
    </xf>
    <xf numFmtId="176" fontId="18" fillId="0" borderId="3" xfId="3" applyNumberFormat="1" applyFont="1" applyBorder="1" applyAlignment="1">
      <alignment vertical="top"/>
    </xf>
    <xf numFmtId="176" fontId="18" fillId="0" borderId="16" xfId="3" applyNumberFormat="1" applyFont="1" applyBorder="1" applyAlignment="1">
      <alignment vertical="top"/>
    </xf>
    <xf numFmtId="0" fontId="3" fillId="0" borderId="0" xfId="2" applyFont="1" applyAlignment="1">
      <alignment vertical="top"/>
    </xf>
    <xf numFmtId="0" fontId="14" fillId="0" borderId="0" xfId="2" applyFont="1" applyAlignment="1">
      <alignment vertical="top"/>
    </xf>
    <xf numFmtId="0" fontId="13" fillId="0" borderId="0" xfId="2" applyFont="1" applyAlignment="1">
      <alignment vertical="top"/>
    </xf>
    <xf numFmtId="0" fontId="23" fillId="0" borderId="0" xfId="2" applyFont="1" applyAlignment="1">
      <alignment vertical="center"/>
    </xf>
    <xf numFmtId="3" fontId="26" fillId="0" borderId="9" xfId="2" applyNumberFormat="1" applyFont="1" applyBorder="1" applyAlignment="1">
      <alignment vertical="top"/>
    </xf>
    <xf numFmtId="0" fontId="26" fillId="0" borderId="12" xfId="2" applyFont="1" applyBorder="1" applyAlignment="1">
      <alignment vertical="top"/>
    </xf>
    <xf numFmtId="0" fontId="23" fillId="0" borderId="0" xfId="2" applyFont="1" applyAlignment="1">
      <alignment vertical="top"/>
    </xf>
    <xf numFmtId="0" fontId="19" fillId="0" borderId="0" xfId="2" applyFont="1" applyAlignment="1">
      <alignment vertical="top"/>
    </xf>
    <xf numFmtId="0" fontId="25" fillId="0" borderId="0" xfId="2" applyFont="1" applyAlignment="1">
      <alignment vertical="top"/>
    </xf>
    <xf numFmtId="0" fontId="9" fillId="0" borderId="22" xfId="2" applyFont="1" applyBorder="1" applyAlignment="1">
      <alignment horizontal="distributed" vertical="center" wrapText="1"/>
    </xf>
    <xf numFmtId="0" fontId="9" fillId="0" borderId="7" xfId="2" applyFont="1" applyBorder="1" applyAlignment="1">
      <alignment horizontal="distributed" vertical="center" wrapText="1"/>
    </xf>
    <xf numFmtId="0" fontId="7" fillId="0" borderId="7" xfId="5" applyFont="1" applyBorder="1" applyAlignment="1">
      <alignment horizontal="center" vertical="distributed" wrapText="1"/>
    </xf>
    <xf numFmtId="0" fontId="7" fillId="0" borderId="23" xfId="5" applyFont="1" applyBorder="1" applyAlignment="1">
      <alignment horizontal="center" vertical="center" wrapText="1"/>
    </xf>
    <xf numFmtId="0" fontId="3" fillId="0" borderId="0" xfId="5" applyFont="1" applyAlignment="1">
      <alignment vertical="top"/>
    </xf>
    <xf numFmtId="0" fontId="14" fillId="0" borderId="0" xfId="5" applyFont="1" applyAlignment="1">
      <alignment vertical="top"/>
    </xf>
    <xf numFmtId="0" fontId="13" fillId="0" borderId="0" xfId="5" applyFont="1" applyAlignment="1">
      <alignment vertical="top"/>
    </xf>
    <xf numFmtId="0" fontId="7" fillId="0" borderId="8" xfId="5" applyFont="1" applyBorder="1" applyAlignment="1">
      <alignment horizontal="center" vertical="center" wrapText="1"/>
    </xf>
    <xf numFmtId="0" fontId="13" fillId="0" borderId="0" xfId="5" applyFont="1" applyAlignment="1">
      <alignment vertical="center"/>
    </xf>
    <xf numFmtId="0" fontId="13" fillId="0" borderId="11" xfId="5" applyFont="1" applyBorder="1" applyAlignment="1">
      <alignment horizontal="distributed" vertical="distributed" wrapText="1"/>
    </xf>
    <xf numFmtId="0" fontId="13" fillId="0" borderId="11" xfId="0" applyFont="1" applyBorder="1" applyAlignment="1">
      <alignment horizontal="distributed"/>
    </xf>
    <xf numFmtId="0" fontId="13" fillId="0" borderId="13" xfId="0" applyFont="1" applyBorder="1" applyAlignment="1">
      <alignment horizontal="distributed" vertical="center" wrapText="1"/>
    </xf>
    <xf numFmtId="3" fontId="18" fillId="0" borderId="6" xfId="5" applyNumberFormat="1" applyFont="1" applyBorder="1" applyAlignment="1">
      <alignment horizontal="right" vertical="top"/>
    </xf>
    <xf numFmtId="3" fontId="18" fillId="0" borderId="6" xfId="5" applyNumberFormat="1" applyFont="1" applyBorder="1" applyAlignment="1">
      <alignment vertical="top"/>
    </xf>
    <xf numFmtId="0" fontId="13" fillId="0" borderId="4" xfId="5" applyFont="1" applyBorder="1" applyAlignment="1">
      <alignment vertical="top"/>
    </xf>
    <xf numFmtId="3" fontId="13" fillId="0" borderId="6" xfId="5" applyNumberFormat="1" applyFont="1" applyBorder="1" applyAlignment="1">
      <alignment horizontal="right" vertical="top"/>
    </xf>
    <xf numFmtId="3" fontId="13" fillId="0" borderId="6" xfId="5" applyNumberFormat="1" applyFont="1" applyBorder="1" applyAlignment="1">
      <alignment horizontal="center" vertical="top"/>
    </xf>
    <xf numFmtId="3" fontId="13" fillId="0" borderId="6" xfId="5" applyNumberFormat="1" applyFont="1" applyBorder="1" applyAlignment="1">
      <alignment vertical="top"/>
    </xf>
    <xf numFmtId="3" fontId="13" fillId="0" borderId="4" xfId="5" applyNumberFormat="1" applyFont="1" applyBorder="1" applyAlignment="1">
      <alignment vertical="top"/>
    </xf>
    <xf numFmtId="0" fontId="13" fillId="0" borderId="6" xfId="5" applyFont="1" applyBorder="1" applyAlignment="1">
      <alignment horizontal="right" vertical="top"/>
    </xf>
    <xf numFmtId="0" fontId="13" fillId="0" borderId="6" xfId="5" applyFont="1" applyBorder="1" applyAlignment="1">
      <alignment horizontal="center" vertical="top"/>
    </xf>
    <xf numFmtId="0" fontId="18" fillId="0" borderId="0" xfId="5" applyFont="1" applyAlignment="1">
      <alignment vertical="top"/>
    </xf>
    <xf numFmtId="3" fontId="18" fillId="0" borderId="3" xfId="5" applyNumberFormat="1" applyFont="1" applyBorder="1" applyAlignment="1">
      <alignment vertical="top"/>
    </xf>
    <xf numFmtId="3" fontId="18" fillId="0" borderId="17" xfId="5" applyNumberFormat="1" applyFont="1" applyBorder="1" applyAlignment="1">
      <alignment vertical="top"/>
    </xf>
    <xf numFmtId="0" fontId="13" fillId="0" borderId="0" xfId="5" applyFont="1" applyAlignment="1">
      <alignment horizontal="center" vertical="top"/>
    </xf>
    <xf numFmtId="0" fontId="13" fillId="0" borderId="11" xfId="0" applyFont="1" applyBorder="1" applyAlignment="1">
      <alignment horizontal="center"/>
    </xf>
    <xf numFmtId="3" fontId="18" fillId="0" borderId="3" xfId="5" applyNumberFormat="1" applyFont="1" applyBorder="1" applyAlignment="1">
      <alignment horizontal="center" vertical="top"/>
    </xf>
    <xf numFmtId="0" fontId="13" fillId="0" borderId="9" xfId="5" applyFont="1" applyBorder="1" applyAlignment="1">
      <alignment horizontal="distributed" vertical="distributed" wrapText="1"/>
    </xf>
    <xf numFmtId="0" fontId="7" fillId="0" borderId="1" xfId="5" applyFont="1" applyBorder="1" applyAlignment="1">
      <alignment vertical="top"/>
    </xf>
    <xf numFmtId="0" fontId="13" fillId="0" borderId="1" xfId="5" applyFont="1" applyBorder="1" applyAlignment="1">
      <alignment vertical="top"/>
    </xf>
    <xf numFmtId="0" fontId="23" fillId="0" borderId="0" xfId="5" applyFont="1" applyAlignment="1">
      <alignment vertical="center"/>
    </xf>
    <xf numFmtId="0" fontId="23" fillId="0" borderId="0" xfId="5" applyFont="1" applyAlignment="1">
      <alignment vertical="top"/>
    </xf>
    <xf numFmtId="0" fontId="9" fillId="0" borderId="4" xfId="5" applyNumberFormat="1" applyFont="1" applyBorder="1" applyAlignment="1">
      <alignment vertical="top" wrapText="1"/>
    </xf>
    <xf numFmtId="0" fontId="19" fillId="0" borderId="0" xfId="5" applyFont="1" applyAlignment="1">
      <alignment vertical="top"/>
    </xf>
    <xf numFmtId="0" fontId="9" fillId="0" borderId="1" xfId="5" applyFont="1" applyBorder="1" applyAlignment="1">
      <alignment vertical="top"/>
    </xf>
    <xf numFmtId="0" fontId="16" fillId="0" borderId="17" xfId="5" applyNumberFormat="1" applyFont="1" applyBorder="1" applyAlignment="1">
      <alignment vertical="top" wrapText="1"/>
    </xf>
    <xf numFmtId="0" fontId="25" fillId="0" borderId="0" xfId="5" applyFont="1" applyAlignment="1">
      <alignment vertical="top"/>
    </xf>
    <xf numFmtId="3" fontId="13" fillId="0" borderId="1" xfId="5" applyNumberFormat="1" applyFont="1" applyBorder="1" applyAlignment="1">
      <alignment vertical="top"/>
    </xf>
    <xf numFmtId="176" fontId="9" fillId="0" borderId="4" xfId="5" applyNumberFormat="1" applyFont="1" applyBorder="1" applyAlignment="1">
      <alignment vertical="top"/>
    </xf>
    <xf numFmtId="0" fontId="7" fillId="0" borderId="2" xfId="5" applyFont="1" applyBorder="1" applyAlignment="1">
      <alignment horizontal="center" vertical="distributed" wrapText="1"/>
    </xf>
    <xf numFmtId="0" fontId="7" fillId="0" borderId="5" xfId="5" applyFont="1" applyBorder="1" applyAlignment="1">
      <alignment horizontal="center" vertical="center" wrapText="1"/>
    </xf>
    <xf numFmtId="3" fontId="18" fillId="0" borderId="6" xfId="5" applyNumberFormat="1" applyFont="1" applyBorder="1" applyAlignment="1">
      <alignment horizontal="center" vertical="top"/>
    </xf>
    <xf numFmtId="0" fontId="7" fillId="0" borderId="14"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13" fillId="0" borderId="15" xfId="0" applyFont="1" applyFill="1" applyBorder="1" applyAlignment="1">
      <alignment horizontal="center" vertical="center" wrapText="1"/>
    </xf>
    <xf numFmtId="179" fontId="13" fillId="0" borderId="1" xfId="5" applyNumberFormat="1" applyFont="1" applyFill="1" applyBorder="1" applyAlignment="1">
      <alignment vertical="top"/>
    </xf>
    <xf numFmtId="178" fontId="13" fillId="0" borderId="25" xfId="5" applyNumberFormat="1" applyFont="1" applyFill="1" applyBorder="1" applyAlignment="1">
      <alignment horizontal="right" vertical="top"/>
    </xf>
    <xf numFmtId="176" fontId="13" fillId="0" borderId="6" xfId="5" applyNumberFormat="1" applyFont="1" applyFill="1" applyBorder="1" applyAlignment="1">
      <alignment vertical="top"/>
    </xf>
    <xf numFmtId="178" fontId="13" fillId="0" borderId="6" xfId="5" applyNumberFormat="1" applyFont="1" applyFill="1" applyBorder="1" applyAlignment="1">
      <alignment vertical="top"/>
    </xf>
    <xf numFmtId="3" fontId="13" fillId="0" borderId="6" xfId="5" applyNumberFormat="1" applyFont="1" applyFill="1" applyBorder="1" applyAlignment="1">
      <alignment vertical="top"/>
    </xf>
    <xf numFmtId="3" fontId="13" fillId="0" borderId="21" xfId="5" applyNumberFormat="1" applyFont="1" applyFill="1" applyBorder="1" applyAlignment="1">
      <alignment vertical="top"/>
    </xf>
    <xf numFmtId="3" fontId="13" fillId="0" borderId="4" xfId="5" applyNumberFormat="1" applyFont="1" applyFill="1" applyBorder="1" applyAlignment="1">
      <alignment vertical="top" wrapText="1"/>
    </xf>
    <xf numFmtId="178" fontId="18" fillId="0" borderId="6" xfId="5" applyNumberFormat="1" applyFont="1" applyFill="1" applyBorder="1" applyAlignment="1">
      <alignment vertical="top"/>
    </xf>
    <xf numFmtId="176" fontId="18" fillId="0" borderId="6" xfId="5" applyNumberFormat="1" applyFont="1" applyFill="1" applyBorder="1" applyAlignment="1">
      <alignment vertical="top"/>
    </xf>
    <xf numFmtId="3" fontId="13" fillId="0" borderId="25" xfId="5" applyNumberFormat="1" applyFont="1" applyFill="1" applyBorder="1" applyAlignment="1">
      <alignment horizontal="right" vertical="top"/>
    </xf>
    <xf numFmtId="179" fontId="18" fillId="0" borderId="1" xfId="5" applyNumberFormat="1" applyFont="1" applyFill="1" applyBorder="1" applyAlignment="1">
      <alignment vertical="top"/>
    </xf>
    <xf numFmtId="0" fontId="13" fillId="0" borderId="26" xfId="3" applyFont="1" applyBorder="1" applyAlignment="1">
      <alignment vertical="top" wrapText="1"/>
    </xf>
    <xf numFmtId="0" fontId="13" fillId="0" borderId="27" xfId="3" applyFont="1" applyBorder="1" applyAlignment="1">
      <alignment vertical="top" wrapText="1"/>
    </xf>
    <xf numFmtId="0" fontId="13" fillId="0" borderId="4" xfId="5" applyNumberFormat="1" applyFont="1" applyBorder="1" applyAlignment="1">
      <alignment vertical="top" wrapText="1"/>
    </xf>
    <xf numFmtId="0" fontId="7" fillId="0" borderId="4" xfId="5" applyNumberFormat="1" applyFont="1" applyBorder="1" applyAlignment="1">
      <alignment vertical="top" wrapText="1"/>
    </xf>
    <xf numFmtId="3" fontId="13" fillId="0" borderId="9" xfId="5" applyNumberFormat="1" applyFont="1" applyBorder="1" applyAlignment="1">
      <alignment vertical="top"/>
    </xf>
    <xf numFmtId="176" fontId="18" fillId="0" borderId="6" xfId="5" applyNumberFormat="1" applyFont="1" applyBorder="1" applyAlignment="1">
      <alignment vertical="top"/>
    </xf>
    <xf numFmtId="176" fontId="13" fillId="0" borderId="6" xfId="5" applyNumberFormat="1" applyFont="1" applyBorder="1" applyAlignment="1">
      <alignment vertical="top"/>
    </xf>
    <xf numFmtId="176" fontId="18" fillId="0" borderId="3" xfId="5" applyNumberFormat="1" applyFont="1" applyBorder="1" applyAlignment="1">
      <alignment vertical="top"/>
    </xf>
    <xf numFmtId="0" fontId="7" fillId="0" borderId="1" xfId="1" applyFont="1" applyBorder="1" applyAlignment="1">
      <alignment vertical="top"/>
    </xf>
    <xf numFmtId="0" fontId="3" fillId="0" borderId="0" xfId="4" applyFont="1" applyAlignment="1">
      <alignment vertical="top"/>
    </xf>
    <xf numFmtId="0" fontId="14" fillId="0" borderId="0" xfId="4" applyFont="1" applyAlignment="1">
      <alignment vertical="top"/>
    </xf>
    <xf numFmtId="0" fontId="13" fillId="0" borderId="0" xfId="4" applyFont="1" applyAlignment="1">
      <alignment vertical="top"/>
    </xf>
    <xf numFmtId="3" fontId="13" fillId="0" borderId="9" xfId="4" applyNumberFormat="1" applyFont="1" applyBorder="1" applyAlignment="1">
      <alignment vertical="top"/>
    </xf>
    <xf numFmtId="0" fontId="23" fillId="0" borderId="0" xfId="4" applyFont="1" applyAlignment="1">
      <alignment vertical="top"/>
    </xf>
    <xf numFmtId="176" fontId="9" fillId="0" borderId="6" xfId="4" applyNumberFormat="1" applyFont="1" applyBorder="1" applyAlignment="1">
      <alignment vertical="top"/>
    </xf>
    <xf numFmtId="176" fontId="9" fillId="0" borderId="4" xfId="4" applyNumberFormat="1" applyFont="1" applyBorder="1" applyAlignment="1">
      <alignment vertical="top"/>
    </xf>
    <xf numFmtId="0" fontId="9" fillId="0" borderId="1" xfId="4" applyFont="1" applyBorder="1" applyAlignment="1">
      <alignment vertical="top" wrapText="1"/>
    </xf>
    <xf numFmtId="0" fontId="9" fillId="0" borderId="19" xfId="4" applyFont="1" applyBorder="1" applyAlignment="1">
      <alignment vertical="top" wrapText="1"/>
    </xf>
    <xf numFmtId="176" fontId="9" fillId="0" borderId="3" xfId="4" applyNumberFormat="1" applyFont="1" applyBorder="1" applyAlignment="1">
      <alignment vertical="top"/>
    </xf>
    <xf numFmtId="176" fontId="9" fillId="0" borderId="17" xfId="4" applyNumberFormat="1" applyFont="1" applyBorder="1" applyAlignment="1">
      <alignment vertical="top"/>
    </xf>
    <xf numFmtId="0" fontId="25" fillId="0" borderId="0" xfId="4" applyFont="1" applyAlignment="1">
      <alignment vertical="top"/>
    </xf>
    <xf numFmtId="3" fontId="13" fillId="0" borderId="9" xfId="2" applyNumberFormat="1" applyFont="1" applyBorder="1" applyAlignment="1">
      <alignment vertical="top"/>
    </xf>
    <xf numFmtId="0" fontId="25" fillId="0" borderId="0" xfId="2" applyFont="1" applyAlignment="1">
      <alignment horizontal="left" vertical="top" indent="1"/>
    </xf>
    <xf numFmtId="0" fontId="13" fillId="0" borderId="6" xfId="5" applyFont="1" applyBorder="1" applyAlignment="1">
      <alignment vertical="top"/>
    </xf>
    <xf numFmtId="0" fontId="13" fillId="0" borderId="11" xfId="5" applyFont="1" applyBorder="1" applyAlignment="1">
      <alignment vertical="top"/>
    </xf>
    <xf numFmtId="0" fontId="7" fillId="0" borderId="2" xfId="4" applyFont="1" applyBorder="1" applyAlignment="1">
      <alignment horizontal="center" vertical="center" wrapText="1"/>
    </xf>
    <xf numFmtId="0" fontId="7" fillId="0" borderId="5" xfId="4" applyFont="1" applyBorder="1" applyAlignment="1">
      <alignment horizontal="center" vertical="center" wrapText="1"/>
    </xf>
    <xf numFmtId="0" fontId="13" fillId="0" borderId="0" xfId="4" applyFont="1" applyAlignment="1">
      <alignment vertical="center"/>
    </xf>
    <xf numFmtId="176" fontId="13" fillId="0" borderId="11" xfId="4" applyNumberFormat="1" applyFont="1" applyBorder="1" applyAlignment="1">
      <alignment vertical="top"/>
    </xf>
    <xf numFmtId="176" fontId="13" fillId="0" borderId="13" xfId="4" applyNumberFormat="1" applyFont="1" applyBorder="1" applyAlignment="1">
      <alignment vertical="top"/>
    </xf>
    <xf numFmtId="0" fontId="7" fillId="0" borderId="1" xfId="4" applyFont="1" applyBorder="1" applyAlignment="1">
      <alignment vertical="top" wrapText="1"/>
    </xf>
    <xf numFmtId="176" fontId="13" fillId="0" borderId="6" xfId="4" applyNumberFormat="1" applyFont="1" applyBorder="1" applyAlignment="1">
      <alignment vertical="top"/>
    </xf>
    <xf numFmtId="176" fontId="13" fillId="0" borderId="4" xfId="4" applyNumberFormat="1" applyFont="1" applyBorder="1" applyAlignment="1">
      <alignment vertical="top"/>
    </xf>
    <xf numFmtId="0" fontId="18" fillId="0" borderId="0" xfId="4" applyFont="1" applyAlignment="1">
      <alignment vertical="top"/>
    </xf>
    <xf numFmtId="0" fontId="7" fillId="0" borderId="1" xfId="4" applyFont="1" applyBorder="1" applyAlignment="1">
      <alignment horizontal="left" vertical="top" wrapText="1"/>
    </xf>
    <xf numFmtId="0" fontId="13" fillId="0" borderId="0" xfId="2" applyFont="1" applyAlignment="1">
      <alignment vertical="center"/>
    </xf>
    <xf numFmtId="176" fontId="13" fillId="0" borderId="11" xfId="2" applyNumberFormat="1" applyFont="1" applyBorder="1" applyAlignment="1">
      <alignment vertical="top"/>
    </xf>
    <xf numFmtId="176" fontId="13" fillId="0" borderId="13" xfId="2" applyNumberFormat="1" applyFont="1" applyBorder="1" applyAlignment="1">
      <alignment vertical="top"/>
    </xf>
    <xf numFmtId="176" fontId="18" fillId="0" borderId="6" xfId="2" applyNumberFormat="1" applyFont="1" applyBorder="1" applyAlignment="1">
      <alignment vertical="top"/>
    </xf>
    <xf numFmtId="176" fontId="18" fillId="0" borderId="4" xfId="2" applyNumberFormat="1" applyFont="1" applyBorder="1" applyAlignment="1">
      <alignment vertical="top"/>
    </xf>
    <xf numFmtId="0" fontId="18" fillId="0" borderId="0" xfId="2" applyFont="1" applyAlignment="1">
      <alignment vertical="top"/>
    </xf>
    <xf numFmtId="0" fontId="7" fillId="0" borderId="1" xfId="2" applyFont="1" applyBorder="1" applyAlignment="1">
      <alignment horizontal="left" vertical="top" wrapText="1"/>
    </xf>
    <xf numFmtId="176" fontId="13" fillId="0" borderId="6" xfId="2" applyNumberFormat="1" applyFont="1" applyBorder="1" applyAlignment="1">
      <alignment vertical="top"/>
    </xf>
    <xf numFmtId="176" fontId="13" fillId="0" borderId="4" xfId="2" applyNumberFormat="1" applyFont="1" applyBorder="1" applyAlignment="1">
      <alignment vertical="top"/>
    </xf>
    <xf numFmtId="0" fontId="13" fillId="0" borderId="1" xfId="2" applyFont="1" applyBorder="1" applyAlignment="1">
      <alignment horizontal="left" vertical="top" wrapText="1"/>
    </xf>
    <xf numFmtId="0" fontId="13" fillId="0" borderId="1" xfId="2" applyFont="1" applyBorder="1" applyAlignment="1">
      <alignment vertical="top"/>
    </xf>
    <xf numFmtId="3" fontId="18" fillId="0" borderId="3" xfId="2" applyNumberFormat="1" applyFont="1" applyBorder="1" applyAlignment="1">
      <alignment vertical="top"/>
    </xf>
    <xf numFmtId="3" fontId="18" fillId="0" borderId="17" xfId="2" applyNumberFormat="1" applyFont="1" applyBorder="1" applyAlignment="1">
      <alignment vertical="top"/>
    </xf>
    <xf numFmtId="0" fontId="17" fillId="0" borderId="25" xfId="5" applyNumberFormat="1" applyFont="1" applyBorder="1" applyAlignment="1">
      <alignment vertical="top" wrapText="1"/>
    </xf>
    <xf numFmtId="0" fontId="13" fillId="0" borderId="25" xfId="5" applyFont="1" applyBorder="1" applyAlignment="1">
      <alignment horizontal="center" vertical="distributed" wrapText="1"/>
    </xf>
    <xf numFmtId="0" fontId="13" fillId="0" borderId="6" xfId="5" applyFont="1" applyBorder="1" applyAlignment="1">
      <alignment horizontal="center" vertical="distributed" wrapText="1"/>
    </xf>
    <xf numFmtId="0" fontId="18" fillId="0" borderId="17" xfId="5" applyNumberFormat="1" applyFont="1" applyBorder="1" applyAlignment="1">
      <alignment vertical="top" wrapText="1"/>
    </xf>
    <xf numFmtId="176" fontId="18" fillId="0" borderId="1" xfId="5" applyNumberFormat="1" applyFont="1" applyBorder="1" applyAlignment="1">
      <alignment vertical="top"/>
    </xf>
    <xf numFmtId="176" fontId="13" fillId="0" borderId="1" xfId="5" applyNumberFormat="1" applyFont="1" applyBorder="1" applyAlignment="1">
      <alignment vertical="top"/>
    </xf>
    <xf numFmtId="176" fontId="18" fillId="0" borderId="19" xfId="5" applyNumberFormat="1" applyFont="1" applyBorder="1" applyAlignment="1">
      <alignment vertical="top"/>
    </xf>
    <xf numFmtId="176" fontId="13" fillId="0" borderId="6" xfId="5" applyNumberFormat="1" applyFont="1" applyBorder="1" applyAlignment="1">
      <alignment horizontal="center" vertical="top"/>
    </xf>
    <xf numFmtId="0" fontId="7" fillId="0" borderId="2" xfId="5" applyFont="1" applyBorder="1" applyAlignment="1">
      <alignment horizontal="center" vertical="center"/>
    </xf>
    <xf numFmtId="0" fontId="7" fillId="0" borderId="2" xfId="5" applyFont="1" applyBorder="1" applyAlignment="1">
      <alignment horizontal="center" vertical="distributed"/>
    </xf>
    <xf numFmtId="4" fontId="7" fillId="0" borderId="1" xfId="5" applyNumberFormat="1" applyFont="1" applyBorder="1" applyAlignment="1">
      <alignment vertical="top"/>
    </xf>
    <xf numFmtId="4" fontId="13" fillId="0" borderId="1" xfId="5" applyNumberFormat="1" applyFont="1" applyBorder="1" applyAlignment="1">
      <alignment vertical="top"/>
    </xf>
    <xf numFmtId="3" fontId="13" fillId="0" borderId="3" xfId="5" applyNumberFormat="1" applyFont="1" applyBorder="1" applyAlignment="1">
      <alignment vertical="top"/>
    </xf>
    <xf numFmtId="0" fontId="7" fillId="0" borderId="30" xfId="3" applyFont="1" applyBorder="1" applyAlignment="1">
      <alignment horizontal="center" vertical="center" wrapText="1" justifyLastLine="1"/>
    </xf>
    <xf numFmtId="0" fontId="7" fillId="0" borderId="23" xfId="2" applyFont="1" applyBorder="1" applyAlignment="1">
      <alignment horizontal="center" vertical="center" wrapText="1"/>
    </xf>
    <xf numFmtId="0" fontId="7" fillId="0" borderId="4" xfId="3" applyFont="1" applyBorder="1" applyAlignment="1">
      <alignment vertical="top" wrapText="1"/>
    </xf>
    <xf numFmtId="4" fontId="37" fillId="0" borderId="1" xfId="5" applyNumberFormat="1" applyFont="1" applyBorder="1" applyAlignment="1">
      <alignment vertical="top"/>
    </xf>
    <xf numFmtId="3" fontId="7" fillId="0" borderId="4" xfId="5" applyNumberFormat="1" applyFont="1" applyBorder="1" applyAlignment="1">
      <alignment vertical="top" wrapText="1"/>
    </xf>
    <xf numFmtId="0" fontId="7" fillId="0" borderId="0" xfId="5" applyFont="1" applyFill="1" applyAlignment="1">
      <alignment horizontal="right" vertical="top"/>
    </xf>
    <xf numFmtId="0" fontId="13" fillId="0" borderId="13" xfId="5" applyFont="1" applyFill="1" applyBorder="1" applyAlignment="1">
      <alignment vertical="top"/>
    </xf>
    <xf numFmtId="3" fontId="13" fillId="0" borderId="4" xfId="5" applyNumberFormat="1" applyFont="1" applyFill="1" applyBorder="1" applyAlignment="1">
      <alignment vertical="top"/>
    </xf>
    <xf numFmtId="0" fontId="13" fillId="0" borderId="4" xfId="0" applyFont="1" applyFill="1" applyBorder="1" applyAlignment="1">
      <alignment vertical="top"/>
    </xf>
    <xf numFmtId="0" fontId="13" fillId="0" borderId="4" xfId="5" applyFont="1" applyFill="1" applyBorder="1" applyAlignment="1">
      <alignment vertical="top"/>
    </xf>
    <xf numFmtId="3" fontId="13" fillId="0" borderId="17" xfId="5" applyNumberFormat="1" applyFont="1" applyFill="1" applyBorder="1" applyAlignment="1">
      <alignment vertical="top"/>
    </xf>
    <xf numFmtId="0" fontId="13" fillId="0" borderId="0" xfId="5" applyFont="1" applyFill="1" applyAlignment="1">
      <alignment vertical="top"/>
    </xf>
    <xf numFmtId="0" fontId="3" fillId="0" borderId="0" xfId="5" applyFont="1" applyFill="1" applyAlignment="1">
      <alignment vertical="top"/>
    </xf>
    <xf numFmtId="0" fontId="14" fillId="0" borderId="0" xfId="5" applyFont="1" applyFill="1" applyAlignment="1">
      <alignment vertical="top"/>
    </xf>
    <xf numFmtId="0" fontId="7" fillId="0" borderId="30" xfId="5" applyFont="1" applyFill="1" applyBorder="1" applyAlignment="1">
      <alignment horizontal="center" vertical="center"/>
    </xf>
    <xf numFmtId="0" fontId="7" fillId="0" borderId="2" xfId="5" applyFont="1" applyFill="1" applyBorder="1" applyAlignment="1">
      <alignment horizontal="center" vertical="center"/>
    </xf>
    <xf numFmtId="0" fontId="7" fillId="0" borderId="5" xfId="5" applyFont="1" applyFill="1" applyBorder="1" applyAlignment="1">
      <alignment horizontal="center" vertical="center"/>
    </xf>
    <xf numFmtId="0" fontId="13" fillId="0" borderId="9" xfId="5" applyFont="1" applyFill="1" applyBorder="1" applyAlignment="1">
      <alignment horizontal="distributed" vertical="center"/>
    </xf>
    <xf numFmtId="0" fontId="13" fillId="0" borderId="0" xfId="5" applyFont="1" applyFill="1" applyBorder="1" applyAlignment="1">
      <alignment horizontal="distributed" vertical="center"/>
    </xf>
    <xf numFmtId="0" fontId="13" fillId="0" borderId="13" xfId="0" applyFont="1" applyFill="1" applyBorder="1" applyAlignment="1">
      <alignment vertical="top" wrapText="1"/>
    </xf>
    <xf numFmtId="0" fontId="7" fillId="0" borderId="1" xfId="5" applyFont="1" applyFill="1" applyBorder="1" applyAlignment="1">
      <alignment vertical="top" wrapText="1"/>
    </xf>
    <xf numFmtId="176" fontId="13" fillId="0" borderId="0" xfId="5" applyNumberFormat="1" applyFont="1" applyFill="1" applyBorder="1" applyAlignment="1">
      <alignment vertical="top" wrapText="1"/>
    </xf>
    <xf numFmtId="0" fontId="18" fillId="0" borderId="0" xfId="5" applyFont="1" applyFill="1" applyAlignment="1">
      <alignment vertical="top"/>
    </xf>
    <xf numFmtId="0" fontId="13" fillId="0" borderId="1" xfId="5" applyFont="1" applyFill="1" applyBorder="1" applyAlignment="1">
      <alignment vertical="top" wrapText="1"/>
    </xf>
    <xf numFmtId="0" fontId="13" fillId="0" borderId="4" xfId="0" applyFont="1" applyFill="1" applyBorder="1" applyAlignment="1">
      <alignment vertical="top" wrapText="1"/>
    </xf>
    <xf numFmtId="0" fontId="25" fillId="0" borderId="0" xfId="5" applyFont="1" applyFill="1" applyAlignment="1">
      <alignment vertical="top"/>
    </xf>
    <xf numFmtId="3" fontId="34" fillId="0" borderId="3" xfId="5" applyNumberFormat="1" applyFont="1" applyFill="1" applyBorder="1" applyAlignment="1">
      <alignment vertical="top" wrapText="1"/>
    </xf>
    <xf numFmtId="10" fontId="13" fillId="0" borderId="0" xfId="5" applyNumberFormat="1" applyFont="1" applyAlignment="1">
      <alignment horizontal="center" vertical="top"/>
    </xf>
    <xf numFmtId="10" fontId="7" fillId="0" borderId="7" xfId="5" applyNumberFormat="1" applyFont="1" applyBorder="1" applyAlignment="1">
      <alignment horizontal="center" vertical="center" wrapText="1"/>
    </xf>
    <xf numFmtId="10" fontId="13" fillId="0" borderId="11" xfId="0" applyNumberFormat="1" applyFont="1" applyBorder="1" applyAlignment="1">
      <alignment horizontal="center" vertical="center"/>
    </xf>
    <xf numFmtId="10" fontId="13" fillId="0" borderId="6" xfId="5" applyNumberFormat="1" applyFont="1" applyBorder="1" applyAlignment="1">
      <alignment horizontal="center" vertical="top"/>
    </xf>
    <xf numFmtId="10" fontId="18" fillId="0" borderId="3" xfId="5" applyNumberFormat="1" applyFont="1" applyBorder="1" applyAlignment="1">
      <alignment horizontal="center" vertical="top"/>
    </xf>
    <xf numFmtId="10" fontId="7" fillId="0" borderId="2" xfId="5" applyNumberFormat="1" applyFont="1" applyBorder="1" applyAlignment="1">
      <alignment horizontal="center" vertical="center" wrapText="1"/>
    </xf>
    <xf numFmtId="10" fontId="13" fillId="0" borderId="6" xfId="5" applyNumberFormat="1" applyFont="1" applyBorder="1" applyAlignment="1">
      <alignment horizontal="right" vertical="top"/>
    </xf>
    <xf numFmtId="10" fontId="18" fillId="0" borderId="6" xfId="5" applyNumberFormat="1" applyFont="1" applyBorder="1" applyAlignment="1">
      <alignment horizontal="center" vertical="top"/>
    </xf>
    <xf numFmtId="176" fontId="25" fillId="0" borderId="0" xfId="2" applyNumberFormat="1" applyFont="1" applyAlignment="1">
      <alignment vertical="top"/>
    </xf>
    <xf numFmtId="176" fontId="7" fillId="0" borderId="6" xfId="4" applyNumberFormat="1" applyFont="1" applyBorder="1" applyAlignment="1">
      <alignment horizontal="center" vertical="top"/>
    </xf>
    <xf numFmtId="0" fontId="7" fillId="0" borderId="28" xfId="4" applyFont="1" applyBorder="1" applyAlignment="1">
      <alignment horizontal="center" vertical="center" wrapText="1"/>
    </xf>
    <xf numFmtId="176" fontId="13" fillId="0" borderId="12" xfId="2" applyNumberFormat="1" applyFont="1" applyBorder="1" applyAlignment="1">
      <alignment vertical="top"/>
    </xf>
    <xf numFmtId="176" fontId="18" fillId="0" borderId="21" xfId="2" applyNumberFormat="1" applyFont="1" applyBorder="1" applyAlignment="1">
      <alignment vertical="top"/>
    </xf>
    <xf numFmtId="176" fontId="13" fillId="0" borderId="21" xfId="2" applyNumberFormat="1" applyFont="1" applyBorder="1" applyAlignment="1">
      <alignment vertical="top"/>
    </xf>
    <xf numFmtId="3" fontId="18" fillId="0" borderId="16" xfId="2" applyNumberFormat="1" applyFont="1" applyBorder="1" applyAlignment="1">
      <alignment vertical="top"/>
    </xf>
    <xf numFmtId="3" fontId="31" fillId="0" borderId="6" xfId="5" applyNumberFormat="1" applyFont="1" applyFill="1" applyBorder="1" applyAlignment="1">
      <alignment vertical="top" wrapText="1"/>
    </xf>
    <xf numFmtId="0" fontId="31" fillId="0" borderId="6" xfId="5" applyFont="1" applyFill="1" applyBorder="1" applyAlignment="1">
      <alignment horizontal="center" vertical="top" wrapText="1"/>
    </xf>
    <xf numFmtId="3" fontId="31" fillId="0" borderId="4" xfId="5" applyNumberFormat="1" applyFont="1" applyFill="1" applyBorder="1" applyAlignment="1">
      <alignment vertical="top" wrapText="1"/>
    </xf>
    <xf numFmtId="0" fontId="34" fillId="0" borderId="3" xfId="5" applyFont="1" applyFill="1" applyBorder="1" applyAlignment="1">
      <alignment horizontal="center" vertical="top" wrapText="1"/>
    </xf>
    <xf numFmtId="3" fontId="34" fillId="0" borderId="17" xfId="5" applyNumberFormat="1" applyFont="1" applyFill="1" applyBorder="1" applyAlignment="1">
      <alignment vertical="top" wrapText="1"/>
    </xf>
    <xf numFmtId="0" fontId="8" fillId="0" borderId="0" xfId="3" applyFont="1" applyAlignment="1">
      <alignment horizontal="left" vertical="top"/>
    </xf>
    <xf numFmtId="0" fontId="44" fillId="0" borderId="0" xfId="3" applyFont="1" applyAlignment="1">
      <alignment vertical="top"/>
    </xf>
    <xf numFmtId="0" fontId="15" fillId="0" borderId="0" xfId="2" applyFont="1" applyFill="1" applyBorder="1" applyAlignment="1">
      <alignment vertical="top"/>
    </xf>
    <xf numFmtId="0" fontId="19" fillId="0" borderId="0" xfId="2" applyFont="1" applyAlignment="1">
      <alignment vertical="center"/>
    </xf>
    <xf numFmtId="0" fontId="45" fillId="0" borderId="6" xfId="5" applyFont="1" applyFill="1" applyBorder="1" applyAlignment="1">
      <alignment vertical="top" wrapText="1"/>
    </xf>
    <xf numFmtId="0" fontId="45" fillId="0" borderId="6" xfId="3" applyFont="1" applyBorder="1" applyAlignment="1">
      <alignment vertical="top"/>
    </xf>
    <xf numFmtId="0" fontId="45" fillId="0" borderId="1" xfId="3" applyFont="1" applyBorder="1" applyAlignment="1">
      <alignment vertical="top"/>
    </xf>
    <xf numFmtId="0" fontId="45" fillId="0" borderId="19" xfId="5" applyFont="1" applyBorder="1" applyAlignment="1">
      <alignment horizontal="center" vertical="top"/>
    </xf>
    <xf numFmtId="0" fontId="45" fillId="0" borderId="1" xfId="5" applyNumberFormat="1" applyFont="1" applyBorder="1" applyAlignment="1">
      <alignment vertical="top" wrapText="1"/>
    </xf>
    <xf numFmtId="0" fontId="45" fillId="0" borderId="25" xfId="5" applyNumberFormat="1" applyFont="1" applyBorder="1" applyAlignment="1">
      <alignment vertical="top" wrapText="1"/>
    </xf>
    <xf numFmtId="0" fontId="45" fillId="0" borderId="25" xfId="5" applyNumberFormat="1" applyFont="1" applyFill="1" applyBorder="1" applyAlignment="1">
      <alignment vertical="top" wrapText="1"/>
    </xf>
    <xf numFmtId="3" fontId="45" fillId="0" borderId="3" xfId="5" applyNumberFormat="1" applyFont="1" applyBorder="1" applyAlignment="1">
      <alignment horizontal="center" vertical="top"/>
    </xf>
    <xf numFmtId="0" fontId="45" fillId="0" borderId="1" xfId="2" applyFont="1" applyBorder="1" applyAlignment="1">
      <alignment vertical="top"/>
    </xf>
    <xf numFmtId="0" fontId="45" fillId="0" borderId="6" xfId="5" applyFont="1" applyFill="1" applyBorder="1" applyAlignment="1">
      <alignment vertical="top"/>
    </xf>
    <xf numFmtId="0" fontId="3" fillId="0" borderId="0" xfId="3" applyFont="1" applyFill="1" applyBorder="1" applyAlignment="1">
      <alignment vertical="top"/>
    </xf>
    <xf numFmtId="0" fontId="14" fillId="0" borderId="0" xfId="3" applyFont="1" applyFill="1" applyBorder="1" applyAlignment="1">
      <alignment vertical="top"/>
    </xf>
    <xf numFmtId="0" fontId="23" fillId="0" borderId="0" xfId="3" applyFont="1" applyFill="1" applyBorder="1" applyAlignment="1">
      <alignment vertical="top"/>
    </xf>
    <xf numFmtId="0" fontId="23" fillId="0" borderId="33" xfId="3" applyFont="1" applyFill="1" applyBorder="1" applyAlignment="1">
      <alignment vertical="center" wrapText="1"/>
    </xf>
    <xf numFmtId="0" fontId="23" fillId="0" borderId="0" xfId="3" applyFont="1" applyFill="1" applyBorder="1" applyAlignment="1">
      <alignment vertical="center" wrapText="1"/>
    </xf>
    <xf numFmtId="0" fontId="23" fillId="0" borderId="34" xfId="3" applyFont="1" applyFill="1" applyBorder="1" applyAlignment="1">
      <alignment horizontal="left" vertical="center" wrapText="1"/>
    </xf>
    <xf numFmtId="0" fontId="23" fillId="0" borderId="0" xfId="3" applyFont="1" applyFill="1" applyBorder="1" applyAlignment="1">
      <alignment horizontal="left" vertical="center" wrapText="1"/>
    </xf>
    <xf numFmtId="0" fontId="13" fillId="0" borderId="0" xfId="3" applyFont="1" applyFill="1" applyBorder="1" applyAlignment="1">
      <alignment vertical="top"/>
    </xf>
    <xf numFmtId="3" fontId="45" fillId="0" borderId="4" xfId="5" applyNumberFormat="1" applyFont="1" applyBorder="1" applyAlignment="1">
      <alignment vertical="top" wrapText="1"/>
    </xf>
    <xf numFmtId="0" fontId="45" fillId="0" borderId="21" xfId="2" applyFont="1" applyBorder="1" applyAlignment="1">
      <alignment vertical="top"/>
    </xf>
    <xf numFmtId="0" fontId="45" fillId="0" borderId="21" xfId="2" applyFont="1" applyFill="1" applyBorder="1" applyAlignment="1">
      <alignment vertical="top"/>
    </xf>
    <xf numFmtId="0" fontId="7" fillId="0" borderId="21" xfId="2" applyFont="1" applyFill="1" applyBorder="1" applyAlignment="1">
      <alignment vertical="top"/>
    </xf>
    <xf numFmtId="0" fontId="7" fillId="0" borderId="21" xfId="2" applyFont="1" applyFill="1" applyBorder="1" applyAlignment="1">
      <alignment vertical="top" shrinkToFit="1"/>
    </xf>
    <xf numFmtId="0" fontId="7" fillId="0" borderId="6" xfId="2" applyFont="1" applyFill="1" applyBorder="1" applyAlignment="1">
      <alignment vertical="top"/>
    </xf>
    <xf numFmtId="0" fontId="7" fillId="0" borderId="21" xfId="2" applyFont="1" applyBorder="1" applyAlignment="1">
      <alignment vertical="top"/>
    </xf>
    <xf numFmtId="0" fontId="45" fillId="0" borderId="3" xfId="2" applyFont="1" applyBorder="1" applyAlignment="1">
      <alignment horizontal="center" vertical="center"/>
    </xf>
    <xf numFmtId="0" fontId="45" fillId="0" borderId="6" xfId="2" applyFont="1" applyBorder="1" applyAlignment="1">
      <alignment vertical="center"/>
    </xf>
    <xf numFmtId="0" fontId="45" fillId="0" borderId="6" xfId="2" applyFont="1" applyBorder="1" applyAlignment="1">
      <alignment vertical="top"/>
    </xf>
    <xf numFmtId="0" fontId="7" fillId="0" borderId="6" xfId="2" applyFont="1" applyBorder="1" applyAlignment="1">
      <alignment vertical="top"/>
    </xf>
    <xf numFmtId="0" fontId="11" fillId="0" borderId="21" xfId="2" applyFont="1" applyBorder="1" applyAlignment="1">
      <alignment horizontal="center" vertical="top"/>
    </xf>
    <xf numFmtId="0" fontId="13" fillId="0" borderId="11" xfId="2" applyFont="1" applyBorder="1" applyAlignment="1">
      <alignment vertical="top"/>
    </xf>
    <xf numFmtId="0" fontId="13" fillId="0" borderId="13" xfId="2" applyFont="1" applyBorder="1" applyAlignment="1">
      <alignment vertical="top"/>
    </xf>
    <xf numFmtId="3" fontId="18" fillId="0" borderId="6" xfId="2" applyNumberFormat="1" applyFont="1" applyBorder="1" applyAlignment="1">
      <alignment vertical="top"/>
    </xf>
    <xf numFmtId="3" fontId="18" fillId="0" borderId="4" xfId="2" applyNumberFormat="1" applyFont="1" applyBorder="1" applyAlignment="1">
      <alignment vertical="top"/>
    </xf>
    <xf numFmtId="3" fontId="18" fillId="0" borderId="6" xfId="2" applyNumberFormat="1" applyFont="1" applyFill="1" applyBorder="1" applyAlignment="1">
      <alignment vertical="top"/>
    </xf>
    <xf numFmtId="3" fontId="13" fillId="0" borderId="6" xfId="2" applyNumberFormat="1" applyFont="1" applyFill="1" applyBorder="1" applyAlignment="1">
      <alignment vertical="top"/>
    </xf>
    <xf numFmtId="3" fontId="13" fillId="0" borderId="4" xfId="2" applyNumberFormat="1" applyFont="1" applyBorder="1" applyAlignment="1">
      <alignment vertical="top"/>
    </xf>
    <xf numFmtId="3" fontId="13" fillId="0" borderId="6" xfId="2" applyNumberFormat="1" applyFont="1" applyBorder="1" applyAlignment="1">
      <alignment vertical="top"/>
    </xf>
    <xf numFmtId="3" fontId="18" fillId="0" borderId="3" xfId="2" applyNumberFormat="1" applyFont="1" applyBorder="1" applyAlignment="1">
      <alignment vertical="center"/>
    </xf>
    <xf numFmtId="3" fontId="18" fillId="0" borderId="6" xfId="2" applyNumberFormat="1" applyFont="1" applyBorder="1" applyAlignment="1">
      <alignment vertical="center"/>
    </xf>
    <xf numFmtId="3" fontId="18" fillId="0" borderId="4" xfId="2" applyNumberFormat="1" applyFont="1" applyBorder="1" applyAlignment="1">
      <alignment vertical="center"/>
    </xf>
    <xf numFmtId="3" fontId="18" fillId="0" borderId="27" xfId="2" applyNumberFormat="1" applyFont="1" applyBorder="1" applyAlignment="1">
      <alignment vertical="center"/>
    </xf>
    <xf numFmtId="3" fontId="18" fillId="0" borderId="35" xfId="2" applyNumberFormat="1" applyFont="1" applyBorder="1" applyAlignment="1">
      <alignment vertical="top"/>
    </xf>
    <xf numFmtId="3" fontId="18" fillId="0" borderId="1" xfId="2" applyNumberFormat="1" applyFont="1" applyBorder="1" applyAlignment="1">
      <alignment vertical="top"/>
    </xf>
    <xf numFmtId="3" fontId="13" fillId="0" borderId="1" xfId="2" applyNumberFormat="1" applyFont="1" applyBorder="1" applyAlignment="1">
      <alignment vertical="top"/>
    </xf>
    <xf numFmtId="3" fontId="13" fillId="0" borderId="1" xfId="2" applyNumberFormat="1" applyFont="1" applyFill="1" applyBorder="1" applyAlignment="1">
      <alignment vertical="top"/>
    </xf>
    <xf numFmtId="3" fontId="18" fillId="0" borderId="19" xfId="2" applyNumberFormat="1" applyFont="1" applyBorder="1" applyAlignment="1">
      <alignment vertical="center"/>
    </xf>
    <xf numFmtId="3" fontId="18" fillId="0" borderId="35" xfId="2" applyNumberFormat="1" applyFont="1" applyBorder="1" applyAlignment="1">
      <alignment vertical="center"/>
    </xf>
    <xf numFmtId="178" fontId="18" fillId="0" borderId="25" xfId="5" applyNumberFormat="1" applyFont="1" applyFill="1" applyBorder="1" applyAlignment="1">
      <alignment horizontal="right" vertical="top"/>
    </xf>
    <xf numFmtId="4" fontId="37" fillId="0" borderId="19" xfId="5" applyNumberFormat="1" applyFont="1" applyBorder="1" applyAlignment="1">
      <alignment vertical="top"/>
    </xf>
    <xf numFmtId="3" fontId="13" fillId="0" borderId="25" xfId="2" applyNumberFormat="1" applyFont="1" applyFill="1" applyBorder="1" applyAlignment="1">
      <alignment vertical="top"/>
    </xf>
    <xf numFmtId="3" fontId="18" fillId="0" borderId="25" xfId="2" applyNumberFormat="1" applyFont="1" applyFill="1" applyBorder="1" applyAlignment="1">
      <alignment vertical="top"/>
    </xf>
    <xf numFmtId="176" fontId="7" fillId="0" borderId="6" xfId="5" applyNumberFormat="1" applyFont="1" applyBorder="1" applyAlignment="1">
      <alignment vertical="top" wrapText="1"/>
    </xf>
    <xf numFmtId="0" fontId="45" fillId="0" borderId="6" xfId="2" applyFont="1" applyFill="1" applyBorder="1" applyAlignment="1">
      <alignment vertical="top"/>
    </xf>
    <xf numFmtId="0" fontId="58" fillId="0" borderId="0" xfId="5" applyFont="1" applyFill="1" applyBorder="1" applyAlignment="1">
      <alignment horizontal="right" vertical="center"/>
    </xf>
    <xf numFmtId="0" fontId="23" fillId="0" borderId="0" xfId="5" applyFont="1" applyFill="1" applyAlignment="1">
      <alignment horizontal="center"/>
    </xf>
    <xf numFmtId="0" fontId="45" fillId="0" borderId="19" xfId="5" applyFont="1" applyFill="1" applyBorder="1" applyAlignment="1">
      <alignment horizontal="center" vertical="center" wrapText="1"/>
    </xf>
    <xf numFmtId="176" fontId="18" fillId="0" borderId="3" xfId="5" applyNumberFormat="1" applyFont="1" applyFill="1" applyBorder="1" applyAlignment="1">
      <alignment vertical="center"/>
    </xf>
    <xf numFmtId="0" fontId="13" fillId="0" borderId="17" xfId="0" applyFont="1" applyFill="1" applyBorder="1" applyAlignment="1">
      <alignment vertical="center" wrapText="1"/>
    </xf>
    <xf numFmtId="41" fontId="13" fillId="0" borderId="1" xfId="5" applyNumberFormat="1" applyFont="1" applyFill="1" applyBorder="1" applyAlignment="1">
      <alignment vertical="top"/>
    </xf>
    <xf numFmtId="0" fontId="45" fillId="0" borderId="6" xfId="2" applyFont="1" applyBorder="1" applyAlignment="1">
      <alignment horizontal="center" vertical="center"/>
    </xf>
    <xf numFmtId="3" fontId="18" fillId="0" borderId="1" xfId="2" applyNumberFormat="1" applyFont="1" applyBorder="1" applyAlignment="1">
      <alignment vertical="center"/>
    </xf>
    <xf numFmtId="0" fontId="23" fillId="0" borderId="0" xfId="2" applyFont="1" applyBorder="1" applyAlignment="1">
      <alignment vertical="center"/>
    </xf>
    <xf numFmtId="3" fontId="13" fillId="0" borderId="19" xfId="2" applyNumberFormat="1" applyFont="1" applyBorder="1" applyAlignment="1">
      <alignment vertical="top"/>
    </xf>
    <xf numFmtId="0" fontId="7" fillId="0" borderId="16" xfId="2" applyFont="1" applyBorder="1" applyAlignment="1">
      <alignment vertical="top"/>
    </xf>
    <xf numFmtId="3" fontId="13" fillId="0" borderId="3" xfId="2" applyNumberFormat="1" applyFont="1" applyBorder="1" applyAlignment="1">
      <alignment vertical="top"/>
    </xf>
    <xf numFmtId="3" fontId="13" fillId="0" borderId="17" xfId="2" applyNumberFormat="1" applyFont="1" applyBorder="1" applyAlignment="1">
      <alignment vertical="top"/>
    </xf>
    <xf numFmtId="3" fontId="13" fillId="0" borderId="22" xfId="2" applyNumberFormat="1" applyFont="1" applyBorder="1" applyAlignment="1">
      <alignment vertical="top"/>
    </xf>
    <xf numFmtId="0" fontId="7" fillId="0" borderId="37" xfId="2" applyFont="1" applyBorder="1" applyAlignment="1">
      <alignment vertical="top"/>
    </xf>
    <xf numFmtId="3" fontId="13" fillId="0" borderId="7" xfId="2" applyNumberFormat="1" applyFont="1" applyBorder="1" applyAlignment="1">
      <alignment vertical="top"/>
    </xf>
    <xf numFmtId="3" fontId="13" fillId="0" borderId="8" xfId="2" applyNumberFormat="1" applyFont="1" applyBorder="1" applyAlignment="1">
      <alignment vertical="top"/>
    </xf>
    <xf numFmtId="0" fontId="9" fillId="0" borderId="25" xfId="0" applyFont="1" applyFill="1" applyBorder="1" applyAlignment="1">
      <alignment horizontal="center" vertical="center" wrapText="1"/>
    </xf>
    <xf numFmtId="176" fontId="18" fillId="0" borderId="1" xfId="3" applyNumberFormat="1" applyFont="1" applyBorder="1" applyAlignment="1">
      <alignment vertical="top"/>
    </xf>
    <xf numFmtId="180" fontId="18" fillId="0" borderId="25" xfId="3" applyNumberFormat="1" applyFont="1" applyBorder="1" applyAlignment="1">
      <alignment vertical="top"/>
    </xf>
    <xf numFmtId="176" fontId="13" fillId="0" borderId="1" xfId="3" applyNumberFormat="1" applyFont="1" applyBorder="1" applyAlignment="1">
      <alignment vertical="top"/>
    </xf>
    <xf numFmtId="180" fontId="13" fillId="0" borderId="25" xfId="3" applyNumberFormat="1" applyFont="1" applyBorder="1" applyAlignment="1">
      <alignment vertical="top"/>
    </xf>
    <xf numFmtId="0" fontId="13" fillId="0" borderId="25" xfId="3" applyFont="1" applyBorder="1" applyAlignment="1">
      <alignment vertical="top"/>
    </xf>
    <xf numFmtId="0" fontId="21" fillId="0" borderId="0" xfId="3" applyFont="1" applyFill="1" applyAlignment="1">
      <alignment horizontal="center" vertical="top"/>
    </xf>
    <xf numFmtId="0" fontId="5" fillId="0" borderId="0" xfId="3" applyFont="1" applyFill="1" applyAlignment="1">
      <alignment horizontal="center" vertical="top"/>
    </xf>
    <xf numFmtId="0" fontId="6" fillId="0" borderId="0" xfId="3" applyFont="1" applyFill="1" applyAlignment="1">
      <alignment horizontal="center" vertical="top"/>
    </xf>
    <xf numFmtId="0" fontId="59" fillId="0" borderId="31" xfId="3" applyFont="1" applyFill="1" applyBorder="1" applyAlignment="1">
      <alignment vertical="center" wrapText="1"/>
    </xf>
    <xf numFmtId="0" fontId="19" fillId="0" borderId="31" xfId="3" applyFont="1" applyFill="1" applyBorder="1" applyAlignment="1">
      <alignment horizontal="justify" vertical="center" wrapText="1"/>
    </xf>
    <xf numFmtId="0" fontId="23" fillId="0" borderId="31" xfId="3" applyFont="1" applyFill="1" applyBorder="1" applyAlignment="1">
      <alignment horizontal="justify" vertical="center" wrapText="1"/>
    </xf>
    <xf numFmtId="0" fontId="47" fillId="0" borderId="31" xfId="3" applyFont="1" applyFill="1" applyBorder="1" applyAlignment="1">
      <alignment horizontal="justify" vertical="center" wrapText="1"/>
    </xf>
    <xf numFmtId="0" fontId="48" fillId="0" borderId="31" xfId="3" applyFont="1" applyFill="1" applyBorder="1" applyAlignment="1">
      <alignment horizontal="justify" vertical="center" wrapText="1"/>
    </xf>
    <xf numFmtId="0" fontId="48" fillId="0" borderId="31" xfId="3" applyFont="1" applyFill="1" applyBorder="1" applyAlignment="1">
      <alignment vertical="center" wrapText="1"/>
    </xf>
    <xf numFmtId="0" fontId="23" fillId="0" borderId="31" xfId="3" applyFont="1" applyFill="1" applyBorder="1" applyAlignment="1">
      <alignment horizontal="left" vertical="center" wrapText="1"/>
    </xf>
    <xf numFmtId="0" fontId="23" fillId="0" borderId="32" xfId="3" applyFont="1" applyFill="1" applyBorder="1" applyAlignment="1">
      <alignment horizontal="left" vertical="center" wrapText="1"/>
    </xf>
    <xf numFmtId="0" fontId="49" fillId="0" borderId="31" xfId="3" applyFont="1" applyFill="1" applyBorder="1" applyAlignment="1">
      <alignment vertical="center" wrapText="1"/>
    </xf>
    <xf numFmtId="0" fontId="23" fillId="0" borderId="31" xfId="3" applyFont="1" applyFill="1" applyBorder="1" applyAlignment="1">
      <alignment horizontal="left" vertical="top" wrapText="1"/>
    </xf>
    <xf numFmtId="0" fontId="23" fillId="0" borderId="31" xfId="3" applyFont="1" applyFill="1" applyBorder="1" applyAlignment="1">
      <alignment vertical="center" wrapText="1"/>
    </xf>
    <xf numFmtId="0" fontId="23" fillId="0" borderId="32" xfId="3" applyFont="1" applyFill="1" applyBorder="1" applyAlignment="1">
      <alignment vertical="center" wrapText="1"/>
    </xf>
    <xf numFmtId="0" fontId="23" fillId="0" borderId="0" xfId="5" applyFont="1" applyFill="1" applyAlignment="1">
      <alignment horizontal="center" vertical="top"/>
    </xf>
    <xf numFmtId="0" fontId="23" fillId="0" borderId="0" xfId="5" applyFont="1" applyFill="1" applyBorder="1" applyAlignment="1">
      <alignment vertical="center"/>
    </xf>
    <xf numFmtId="0" fontId="7" fillId="0" borderId="0" xfId="5" applyFont="1" applyFill="1" applyBorder="1" applyAlignment="1">
      <alignment horizontal="right"/>
    </xf>
    <xf numFmtId="0" fontId="8" fillId="0" borderId="30" xfId="5" applyFont="1" applyFill="1" applyBorder="1" applyAlignment="1">
      <alignment horizontal="center" vertical="distributed" wrapText="1"/>
    </xf>
    <xf numFmtId="0" fontId="8" fillId="0" borderId="2" xfId="5" applyFont="1" applyFill="1" applyBorder="1" applyAlignment="1">
      <alignment horizontal="distributed" vertical="distributed" wrapText="1"/>
    </xf>
    <xf numFmtId="0" fontId="12" fillId="0" borderId="2" xfId="5" applyFont="1" applyFill="1" applyBorder="1" applyAlignment="1">
      <alignment horizontal="distributed" vertical="distributed" wrapText="1"/>
    </xf>
    <xf numFmtId="0" fontId="8" fillId="0" borderId="2" xfId="5" applyFont="1" applyFill="1" applyBorder="1" applyAlignment="1">
      <alignment horizontal="center" vertical="distributed" wrapText="1"/>
    </xf>
    <xf numFmtId="0" fontId="8" fillId="0" borderId="5" xfId="5" applyFont="1" applyFill="1" applyBorder="1" applyAlignment="1">
      <alignment horizontal="distributed" vertical="distributed" wrapText="1"/>
    </xf>
    <xf numFmtId="0" fontId="13" fillId="0" borderId="0" xfId="5" applyFont="1" applyFill="1" applyAlignment="1">
      <alignment horizontal="distributed" vertical="distributed" wrapText="1"/>
    </xf>
    <xf numFmtId="0" fontId="24" fillId="0" borderId="0" xfId="5" applyFont="1" applyFill="1" applyAlignment="1">
      <alignment horizontal="distributed" vertical="distributed" wrapText="1"/>
    </xf>
    <xf numFmtId="0" fontId="9" fillId="0" borderId="9" xfId="5" applyFont="1" applyFill="1" applyBorder="1" applyAlignment="1">
      <alignment vertical="center" wrapText="1"/>
    </xf>
    <xf numFmtId="0" fontId="9" fillId="0" borderId="11" xfId="5" applyFont="1" applyFill="1" applyBorder="1" applyAlignment="1">
      <alignment vertical="center" wrapText="1"/>
    </xf>
    <xf numFmtId="0" fontId="9" fillId="0" borderId="12" xfId="5" applyFont="1" applyFill="1" applyBorder="1" applyAlignment="1">
      <alignment vertical="center" wrapText="1"/>
    </xf>
    <xf numFmtId="0" fontId="8" fillId="0" borderId="1" xfId="5" applyFont="1" applyFill="1" applyBorder="1" applyAlignment="1">
      <alignment vertical="top" wrapText="1"/>
    </xf>
    <xf numFmtId="3" fontId="26" fillId="0" borderId="6" xfId="5" applyNumberFormat="1" applyFont="1" applyFill="1" applyBorder="1" applyAlignment="1">
      <alignment vertical="top" wrapText="1"/>
    </xf>
    <xf numFmtId="0" fontId="26" fillId="0" borderId="6" xfId="5" applyFont="1" applyFill="1" applyBorder="1" applyAlignment="1">
      <alignment vertical="top" wrapText="1"/>
    </xf>
    <xf numFmtId="49" fontId="13" fillId="0" borderId="0" xfId="5" applyNumberFormat="1" applyFont="1" applyFill="1" applyAlignment="1">
      <alignment vertical="top" wrapText="1"/>
    </xf>
    <xf numFmtId="0" fontId="46" fillId="0" borderId="19" xfId="5" applyFont="1" applyFill="1" applyBorder="1" applyAlignment="1">
      <alignment horizontal="center" vertical="top" wrapText="1"/>
    </xf>
    <xf numFmtId="3" fontId="27" fillId="0" borderId="3" xfId="5" applyNumberFormat="1" applyFont="1" applyFill="1" applyBorder="1" applyAlignment="1">
      <alignment vertical="top" wrapText="1"/>
    </xf>
    <xf numFmtId="0" fontId="61" fillId="0" borderId="4" xfId="3" applyFont="1" applyBorder="1" applyAlignment="1">
      <alignment vertical="top" wrapText="1"/>
    </xf>
    <xf numFmtId="0" fontId="7" fillId="0" borderId="6" xfId="2" applyFont="1" applyFill="1" applyBorder="1" applyAlignment="1">
      <alignment vertical="top" shrinkToFit="1"/>
    </xf>
    <xf numFmtId="0" fontId="9" fillId="0" borderId="0" xfId="3" applyFont="1" applyAlignment="1">
      <alignment vertical="top"/>
    </xf>
    <xf numFmtId="176" fontId="9" fillId="0" borderId="21" xfId="3" applyNumberFormat="1" applyFont="1" applyBorder="1" applyAlignment="1">
      <alignment vertical="top"/>
    </xf>
    <xf numFmtId="0" fontId="9" fillId="0" borderId="26" xfId="3" applyFont="1" applyBorder="1" applyAlignment="1">
      <alignment horizontal="right" vertical="top" wrapText="1"/>
    </xf>
    <xf numFmtId="176" fontId="9" fillId="0" borderId="21" xfId="3" applyNumberFormat="1" applyFont="1" applyBorder="1" applyAlignment="1">
      <alignment vertical="top" wrapText="1"/>
    </xf>
    <xf numFmtId="49" fontId="9" fillId="0" borderId="26" xfId="3" applyNumberFormat="1" applyFont="1" applyBorder="1" applyAlignment="1">
      <alignment horizontal="right" vertical="top" wrapText="1"/>
    </xf>
    <xf numFmtId="176" fontId="16" fillId="0" borderId="21" xfId="3" applyNumberFormat="1" applyFont="1" applyBorder="1" applyAlignment="1">
      <alignment vertical="top"/>
    </xf>
    <xf numFmtId="0" fontId="9" fillId="0" borderId="26" xfId="3" applyFont="1" applyBorder="1" applyAlignment="1">
      <alignment vertical="top" wrapText="1"/>
    </xf>
    <xf numFmtId="179" fontId="13" fillId="0" borderId="0" xfId="5" applyNumberFormat="1" applyFont="1" applyFill="1" applyAlignment="1">
      <alignment vertical="top"/>
    </xf>
    <xf numFmtId="0" fontId="23" fillId="0" borderId="0" xfId="5" applyFont="1" applyFill="1" applyAlignment="1">
      <alignment vertical="center"/>
    </xf>
    <xf numFmtId="3" fontId="13" fillId="0" borderId="9" xfId="5" applyNumberFormat="1" applyFont="1" applyFill="1" applyBorder="1" applyAlignment="1">
      <alignment vertical="top"/>
    </xf>
    <xf numFmtId="179" fontId="13" fillId="0" borderId="11" xfId="5" applyNumberFormat="1" applyFont="1" applyFill="1" applyBorder="1" applyAlignment="1">
      <alignment vertical="top"/>
    </xf>
    <xf numFmtId="0" fontId="13" fillId="0" borderId="10" xfId="5" applyFont="1" applyFill="1" applyBorder="1" applyAlignment="1">
      <alignment vertical="top"/>
    </xf>
    <xf numFmtId="176" fontId="18" fillId="0" borderId="1" xfId="5" applyNumberFormat="1" applyFont="1" applyFill="1" applyBorder="1" applyAlignment="1">
      <alignment vertical="top" wrapText="1"/>
    </xf>
    <xf numFmtId="179" fontId="18" fillId="0" borderId="6" xfId="5" applyNumberFormat="1" applyFont="1" applyFill="1" applyBorder="1" applyAlignment="1">
      <alignment vertical="top" wrapText="1"/>
    </xf>
    <xf numFmtId="0" fontId="45" fillId="0" borderId="25" xfId="5" applyFont="1" applyFill="1" applyBorder="1" applyAlignment="1">
      <alignment vertical="top"/>
    </xf>
    <xf numFmtId="176" fontId="18" fillId="0" borderId="4" xfId="5" applyNumberFormat="1" applyFont="1" applyFill="1" applyBorder="1" applyAlignment="1">
      <alignment vertical="top" wrapText="1"/>
    </xf>
    <xf numFmtId="176" fontId="13" fillId="0" borderId="1" xfId="5" applyNumberFormat="1" applyFont="1" applyFill="1" applyBorder="1" applyAlignment="1">
      <alignment vertical="top" wrapText="1"/>
    </xf>
    <xf numFmtId="179" fontId="13" fillId="0" borderId="6" xfId="5" applyNumberFormat="1" applyFont="1" applyFill="1" applyBorder="1" applyAlignment="1">
      <alignment vertical="top" wrapText="1"/>
    </xf>
    <xf numFmtId="0" fontId="7" fillId="0" borderId="25" xfId="5" applyFont="1" applyFill="1" applyBorder="1" applyAlignment="1">
      <alignment vertical="top"/>
    </xf>
    <xf numFmtId="176" fontId="13" fillId="0" borderId="4" xfId="5" applyNumberFormat="1" applyFont="1" applyFill="1" applyBorder="1" applyAlignment="1">
      <alignment vertical="top" wrapText="1"/>
    </xf>
    <xf numFmtId="176" fontId="13" fillId="0" borderId="6" xfId="5" applyNumberFormat="1" applyFont="1" applyFill="1" applyBorder="1" applyAlignment="1">
      <alignment vertical="top" wrapText="1"/>
    </xf>
    <xf numFmtId="176" fontId="18" fillId="0" borderId="6" xfId="5" applyNumberFormat="1" applyFont="1" applyFill="1" applyBorder="1" applyAlignment="1">
      <alignment vertical="top" wrapText="1"/>
    </xf>
    <xf numFmtId="176" fontId="13" fillId="0" borderId="19" xfId="5" applyNumberFormat="1" applyFont="1" applyFill="1" applyBorder="1" applyAlignment="1">
      <alignment vertical="top" wrapText="1"/>
    </xf>
    <xf numFmtId="176" fontId="13" fillId="0" borderId="3" xfId="5" applyNumberFormat="1" applyFont="1" applyFill="1" applyBorder="1" applyAlignment="1">
      <alignment vertical="top" wrapText="1"/>
    </xf>
    <xf numFmtId="0" fontId="7" fillId="0" borderId="18" xfId="5" applyFont="1" applyFill="1" applyBorder="1" applyAlignment="1">
      <alignment vertical="top"/>
    </xf>
    <xf numFmtId="176" fontId="13" fillId="0" borderId="17" xfId="5" applyNumberFormat="1" applyFont="1" applyFill="1" applyBorder="1" applyAlignment="1">
      <alignment vertical="top" wrapText="1"/>
    </xf>
    <xf numFmtId="176" fontId="13" fillId="0" borderId="1" xfId="5" applyNumberFormat="1" applyFont="1" applyFill="1" applyBorder="1" applyAlignment="1">
      <alignment vertical="center" wrapText="1"/>
    </xf>
    <xf numFmtId="176" fontId="13" fillId="0" borderId="6" xfId="5" applyNumberFormat="1" applyFont="1" applyFill="1" applyBorder="1" applyAlignment="1">
      <alignment vertical="center" wrapText="1"/>
    </xf>
    <xf numFmtId="0" fontId="7" fillId="0" borderId="25" xfId="5" applyFont="1" applyFill="1" applyBorder="1" applyAlignment="1">
      <alignment vertical="center"/>
    </xf>
    <xf numFmtId="176" fontId="13" fillId="0" borderId="4" xfId="5" applyNumberFormat="1" applyFont="1" applyFill="1" applyBorder="1" applyAlignment="1">
      <alignment vertical="center" wrapText="1"/>
    </xf>
    <xf numFmtId="179" fontId="18" fillId="0" borderId="36" xfId="5" applyNumberFormat="1" applyFont="1" applyFill="1" applyBorder="1" applyAlignment="1">
      <alignment vertical="center" wrapText="1"/>
    </xf>
    <xf numFmtId="179" fontId="18" fillId="0" borderId="3" xfId="5" applyNumberFormat="1" applyFont="1" applyFill="1" applyBorder="1" applyAlignment="1">
      <alignment vertical="center" wrapText="1"/>
    </xf>
    <xf numFmtId="179" fontId="45" fillId="0" borderId="18" xfId="5" applyNumberFormat="1" applyFont="1" applyFill="1" applyBorder="1" applyAlignment="1">
      <alignment horizontal="center" vertical="center"/>
    </xf>
    <xf numFmtId="179" fontId="18" fillId="0" borderId="17" xfId="5" applyNumberFormat="1" applyFont="1" applyFill="1" applyBorder="1" applyAlignment="1">
      <alignment vertical="center" wrapText="1"/>
    </xf>
    <xf numFmtId="0" fontId="18" fillId="0" borderId="0" xfId="5" applyFont="1" applyFill="1" applyAlignment="1">
      <alignment vertical="center"/>
    </xf>
    <xf numFmtId="179" fontId="25" fillId="0" borderId="0" xfId="5" applyNumberFormat="1" applyFont="1" applyFill="1" applyAlignment="1">
      <alignment vertical="top"/>
    </xf>
    <xf numFmtId="43" fontId="25" fillId="0" borderId="0" xfId="6" applyFont="1" applyFill="1" applyAlignment="1">
      <alignment vertical="top"/>
    </xf>
    <xf numFmtId="0" fontId="45" fillId="0" borderId="25" xfId="5" applyFont="1" applyFill="1" applyBorder="1" applyAlignment="1">
      <alignment vertical="top" wrapText="1"/>
    </xf>
    <xf numFmtId="0" fontId="23" fillId="0" borderId="0" xfId="5" applyFont="1" applyFill="1" applyAlignment="1">
      <alignment horizontal="center"/>
    </xf>
    <xf numFmtId="0" fontId="7" fillId="0" borderId="23" xfId="5" applyFont="1" applyFill="1" applyBorder="1" applyAlignment="1">
      <alignment horizontal="center" vertical="center"/>
    </xf>
    <xf numFmtId="0" fontId="7" fillId="0" borderId="28" xfId="5" applyFont="1" applyFill="1" applyBorder="1" applyAlignment="1">
      <alignment horizontal="center" vertical="center"/>
    </xf>
    <xf numFmtId="176" fontId="13" fillId="0" borderId="11" xfId="5" applyNumberFormat="1" applyFont="1" applyFill="1" applyBorder="1" applyAlignment="1">
      <alignment vertical="top"/>
    </xf>
    <xf numFmtId="3" fontId="13" fillId="0" borderId="29" xfId="5" applyNumberFormat="1" applyFont="1" applyFill="1" applyBorder="1" applyAlignment="1">
      <alignment vertical="top"/>
    </xf>
    <xf numFmtId="0" fontId="23" fillId="0" borderId="0" xfId="5" applyFont="1" applyFill="1" applyAlignment="1">
      <alignment vertical="top"/>
    </xf>
    <xf numFmtId="177" fontId="13" fillId="0" borderId="6" xfId="5" applyNumberFormat="1" applyFont="1" applyFill="1" applyBorder="1" applyAlignment="1">
      <alignment horizontal="right" vertical="top"/>
    </xf>
    <xf numFmtId="0" fontId="19" fillId="0" borderId="0" xfId="5" applyFont="1" applyFill="1" applyAlignment="1">
      <alignment vertical="top"/>
    </xf>
    <xf numFmtId="0" fontId="17" fillId="0" borderId="1" xfId="5" applyFont="1" applyFill="1" applyBorder="1" applyAlignment="1">
      <alignment vertical="top" wrapText="1"/>
    </xf>
    <xf numFmtId="177" fontId="18" fillId="0" borderId="6" xfId="5" applyNumberFormat="1" applyFont="1" applyFill="1" applyBorder="1" applyAlignment="1">
      <alignment horizontal="right" vertical="top"/>
    </xf>
    <xf numFmtId="0" fontId="7" fillId="0" borderId="1" xfId="5" applyFont="1" applyFill="1" applyBorder="1" applyAlignment="1">
      <alignment horizontal="left" vertical="top" wrapText="1"/>
    </xf>
    <xf numFmtId="0" fontId="13" fillId="0" borderId="1" xfId="5" applyFont="1" applyFill="1" applyBorder="1" applyAlignment="1">
      <alignment horizontal="left" vertical="top" wrapText="1"/>
    </xf>
    <xf numFmtId="176" fontId="13" fillId="0" borderId="26" xfId="5" applyNumberFormat="1" applyFont="1" applyFill="1" applyBorder="1" applyAlignment="1">
      <alignment horizontal="distributed" vertical="top"/>
    </xf>
    <xf numFmtId="176" fontId="13" fillId="0" borderId="26" xfId="5" applyNumberFormat="1" applyFont="1" applyFill="1" applyBorder="1" applyAlignment="1">
      <alignment vertical="top"/>
    </xf>
    <xf numFmtId="0" fontId="1" fillId="0" borderId="0" xfId="0" applyFont="1" applyFill="1"/>
    <xf numFmtId="0" fontId="45" fillId="0" borderId="19" xfId="5" applyFont="1" applyFill="1" applyBorder="1" applyAlignment="1">
      <alignment horizontal="center" vertical="top" wrapText="1"/>
    </xf>
    <xf numFmtId="176" fontId="18" fillId="0" borderId="3" xfId="5" applyNumberFormat="1" applyFont="1" applyFill="1" applyBorder="1" applyAlignment="1">
      <alignment vertical="top"/>
    </xf>
    <xf numFmtId="176" fontId="18" fillId="0" borderId="27" xfId="5" applyNumberFormat="1" applyFont="1" applyFill="1" applyBorder="1" applyAlignment="1">
      <alignment vertical="top"/>
    </xf>
    <xf numFmtId="41" fontId="13" fillId="0" borderId="4" xfId="2" applyNumberFormat="1" applyFont="1" applyBorder="1" applyAlignment="1">
      <alignment vertical="top"/>
    </xf>
    <xf numFmtId="41" fontId="13" fillId="0" borderId="25" xfId="2" applyNumberFormat="1" applyFont="1" applyFill="1" applyBorder="1" applyAlignment="1">
      <alignment vertical="top"/>
    </xf>
    <xf numFmtId="41" fontId="13" fillId="0" borderId="6" xfId="2" applyNumberFormat="1" applyFont="1" applyFill="1" applyBorder="1" applyAlignment="1">
      <alignment vertical="top"/>
    </xf>
    <xf numFmtId="41" fontId="13" fillId="0" borderId="1" xfId="2" applyNumberFormat="1" applyFont="1" applyBorder="1" applyAlignment="1">
      <alignment vertical="top"/>
    </xf>
    <xf numFmtId="41" fontId="13" fillId="0" borderId="6" xfId="4" applyNumberFormat="1" applyFont="1" applyBorder="1" applyAlignment="1">
      <alignment vertical="top"/>
    </xf>
    <xf numFmtId="41" fontId="18" fillId="0" borderId="1" xfId="3" applyNumberFormat="1" applyFont="1" applyBorder="1" applyAlignment="1">
      <alignment horizontal="right" vertical="top"/>
    </xf>
    <xf numFmtId="41" fontId="18" fillId="0" borderId="6" xfId="3" applyNumberFormat="1" applyFont="1" applyBorder="1" applyAlignment="1">
      <alignment horizontal="right" vertical="top"/>
    </xf>
    <xf numFmtId="41" fontId="13" fillId="0" borderId="6" xfId="5" applyNumberFormat="1" applyFont="1" applyFill="1" applyBorder="1" applyAlignment="1">
      <alignment vertical="top"/>
    </xf>
    <xf numFmtId="41" fontId="13" fillId="0" borderId="21" xfId="5" applyNumberFormat="1" applyFont="1" applyFill="1" applyBorder="1" applyAlignment="1">
      <alignment vertical="top"/>
    </xf>
    <xf numFmtId="41" fontId="13" fillId="0" borderId="4" xfId="4" applyNumberFormat="1" applyFont="1" applyBorder="1" applyAlignment="1">
      <alignment vertical="top"/>
    </xf>
    <xf numFmtId="41" fontId="18" fillId="0" borderId="6" xfId="5" applyNumberFormat="1" applyFont="1" applyBorder="1" applyAlignment="1">
      <alignment vertical="top"/>
    </xf>
    <xf numFmtId="41" fontId="18" fillId="0" borderId="1" xfId="5" applyNumberFormat="1" applyFont="1" applyFill="1" applyBorder="1" applyAlignment="1">
      <alignment vertical="top" wrapText="1"/>
    </xf>
    <xf numFmtId="41" fontId="13" fillId="0" borderId="1" xfId="5" applyNumberFormat="1" applyFont="1" applyFill="1" applyBorder="1" applyAlignment="1">
      <alignment vertical="top" wrapText="1"/>
    </xf>
    <xf numFmtId="0" fontId="7" fillId="0" borderId="40" xfId="4" applyFont="1" applyBorder="1" applyAlignment="1">
      <alignment horizontal="center" vertical="center" wrapText="1"/>
    </xf>
    <xf numFmtId="0" fontId="13" fillId="0" borderId="4" xfId="0" applyFont="1" applyFill="1" applyBorder="1" applyAlignment="1">
      <alignment horizontal="justify" vertical="top" wrapText="1"/>
    </xf>
    <xf numFmtId="0" fontId="9" fillId="0" borderId="26" xfId="3" applyFont="1" applyBorder="1" applyAlignment="1">
      <alignment horizontal="left" vertical="top" wrapText="1"/>
    </xf>
    <xf numFmtId="0" fontId="3" fillId="0" borderId="0" xfId="5" applyFont="1" applyBorder="1" applyAlignment="1">
      <alignment vertical="top"/>
    </xf>
    <xf numFmtId="0" fontId="14" fillId="0" borderId="0" xfId="5" applyFont="1" applyBorder="1" applyAlignment="1">
      <alignment vertical="top"/>
    </xf>
    <xf numFmtId="0" fontId="9" fillId="0" borderId="21" xfId="3" applyFont="1" applyBorder="1" applyAlignment="1">
      <alignment horizontal="left" vertical="top" wrapText="1"/>
    </xf>
    <xf numFmtId="0" fontId="13" fillId="0" borderId="1" xfId="3" applyFont="1" applyBorder="1" applyAlignment="1">
      <alignment vertical="top" wrapText="1"/>
    </xf>
    <xf numFmtId="0" fontId="18" fillId="0" borderId="1" xfId="3" applyFont="1" applyBorder="1" applyAlignment="1">
      <alignment vertical="top"/>
    </xf>
    <xf numFmtId="0" fontId="18" fillId="0" borderId="19" xfId="3" applyFont="1" applyBorder="1" applyAlignment="1">
      <alignment vertical="top"/>
    </xf>
    <xf numFmtId="0" fontId="7" fillId="0" borderId="1" xfId="3" applyFont="1" applyBorder="1" applyAlignment="1">
      <alignment vertical="top" wrapText="1"/>
    </xf>
    <xf numFmtId="0" fontId="18" fillId="0" borderId="1" xfId="5" applyFont="1" applyBorder="1" applyAlignment="1">
      <alignment vertical="top"/>
    </xf>
    <xf numFmtId="0" fontId="18" fillId="0" borderId="1" xfId="5" applyNumberFormat="1" applyFont="1" applyBorder="1" applyAlignment="1">
      <alignment vertical="top" wrapText="1"/>
    </xf>
    <xf numFmtId="181" fontId="25" fillId="0" borderId="0" xfId="6" applyNumberFormat="1" applyFont="1" applyAlignment="1">
      <alignment vertical="top"/>
    </xf>
    <xf numFmtId="0" fontId="7" fillId="0" borderId="1" xfId="3" applyFont="1" applyBorder="1" applyAlignment="1">
      <alignment vertical="top"/>
    </xf>
    <xf numFmtId="41" fontId="13" fillId="0" borderId="6" xfId="3" applyNumberFormat="1" applyFont="1" applyBorder="1" applyAlignment="1">
      <alignment vertical="top"/>
    </xf>
    <xf numFmtId="0" fontId="60" fillId="0" borderId="34" xfId="0" applyFont="1" applyBorder="1" applyAlignment="1">
      <alignment horizontal="left" wrapText="1"/>
    </xf>
    <xf numFmtId="0" fontId="60" fillId="0" borderId="34" xfId="0" applyFont="1" applyBorder="1" applyAlignment="1">
      <alignment horizontal="left"/>
    </xf>
    <xf numFmtId="0" fontId="60" fillId="0" borderId="0" xfId="0" applyFont="1" applyAlignment="1">
      <alignment horizontal="left"/>
    </xf>
    <xf numFmtId="0" fontId="7" fillId="0" borderId="37" xfId="5" applyFont="1" applyFill="1" applyBorder="1" applyAlignment="1">
      <alignment horizontal="center" vertical="center" wrapText="1"/>
    </xf>
    <xf numFmtId="0" fontId="13" fillId="0" borderId="38" xfId="5" applyFont="1" applyFill="1" applyBorder="1" applyAlignment="1">
      <alignment horizontal="center" vertical="center" wrapText="1"/>
    </xf>
    <xf numFmtId="0" fontId="55" fillId="0" borderId="0" xfId="5" applyFont="1" applyFill="1" applyAlignment="1">
      <alignment horizontal="center" vertical="center"/>
    </xf>
    <xf numFmtId="0" fontId="56" fillId="0" borderId="0" xfId="5" applyFont="1" applyFill="1" applyAlignment="1">
      <alignment horizontal="center" vertical="center"/>
    </xf>
    <xf numFmtId="0" fontId="53" fillId="0" borderId="0" xfId="5" applyFont="1" applyFill="1" applyAlignment="1">
      <alignment horizontal="center" vertical="center"/>
    </xf>
    <xf numFmtId="0" fontId="54" fillId="0" borderId="0" xfId="5" applyFont="1" applyFill="1" applyAlignment="1">
      <alignment horizontal="center" vertical="center"/>
    </xf>
    <xf numFmtId="0" fontId="57" fillId="0" borderId="0" xfId="5" applyFont="1" applyFill="1" applyBorder="1" applyAlignment="1">
      <alignment horizontal="center" vertical="center"/>
    </xf>
    <xf numFmtId="0" fontId="25" fillId="0" borderId="0" xfId="5" applyFont="1" applyFill="1" applyBorder="1" applyAlignment="1">
      <alignment horizontal="center" vertical="center"/>
    </xf>
    <xf numFmtId="0" fontId="7" fillId="0" borderId="8" xfId="5" applyFont="1" applyFill="1" applyBorder="1" applyAlignment="1">
      <alignment horizontal="center" vertical="center" wrapText="1"/>
    </xf>
    <xf numFmtId="0" fontId="13" fillId="0" borderId="39" xfId="0" applyFont="1" applyFill="1" applyBorder="1" applyAlignment="1">
      <alignment horizontal="center" vertical="center" wrapText="1"/>
    </xf>
    <xf numFmtId="0" fontId="7" fillId="0" borderId="7" xfId="5" applyFont="1" applyFill="1" applyBorder="1" applyAlignment="1">
      <alignment horizontal="center" vertical="center" wrapText="1"/>
    </xf>
    <xf numFmtId="0" fontId="13" fillId="0" borderId="40" xfId="0" applyFont="1" applyFill="1" applyBorder="1" applyAlignment="1">
      <alignment horizontal="center" vertical="center" wrapText="1"/>
    </xf>
    <xf numFmtId="0" fontId="7" fillId="0" borderId="41" xfId="5" applyFont="1" applyFill="1" applyBorder="1" applyAlignment="1">
      <alignment horizontal="center" vertical="center" wrapText="1"/>
    </xf>
    <xf numFmtId="0" fontId="21" fillId="0" borderId="0" xfId="5" applyFont="1" applyAlignment="1">
      <alignment horizontal="center" vertical="top"/>
    </xf>
    <xf numFmtId="0" fontId="22" fillId="0" borderId="0" xfId="5" applyFont="1" applyAlignment="1">
      <alignment horizontal="center" vertical="top"/>
    </xf>
    <xf numFmtId="0" fontId="5" fillId="0" borderId="0" xfId="5" applyFont="1" applyAlignment="1">
      <alignment horizontal="center" vertical="top"/>
    </xf>
    <xf numFmtId="0" fontId="14" fillId="0" borderId="0" xfId="5" applyFont="1" applyAlignment="1">
      <alignment horizontal="center" vertical="top"/>
    </xf>
    <xf numFmtId="0" fontId="6" fillId="0" borderId="0" xfId="5" applyFont="1" applyBorder="1" applyAlignment="1">
      <alignment horizontal="center" vertical="center"/>
    </xf>
    <xf numFmtId="0" fontId="23" fillId="0" borderId="0" xfId="5" applyFont="1" applyBorder="1" applyAlignment="1">
      <alignment horizontal="center" vertical="center"/>
    </xf>
    <xf numFmtId="0" fontId="8" fillId="0" borderId="30" xfId="5" applyFont="1" applyFill="1" applyBorder="1" applyAlignment="1">
      <alignment horizontal="center" vertical="center" wrapText="1"/>
    </xf>
    <xf numFmtId="0" fontId="9" fillId="0" borderId="2" xfId="5" applyFont="1" applyFill="1" applyBorder="1" applyAlignment="1">
      <alignment horizontal="center" vertical="center" wrapText="1"/>
    </xf>
    <xf numFmtId="0" fontId="7" fillId="0" borderId="2" xfId="3" applyFont="1" applyBorder="1" applyAlignment="1">
      <alignment horizontal="center" vertical="center" wrapText="1" justifyLastLine="1"/>
    </xf>
    <xf numFmtId="0" fontId="7" fillId="0" borderId="15" xfId="3" applyFont="1" applyBorder="1" applyAlignment="1">
      <alignment horizontal="center" vertical="center" wrapText="1" justifyLastLine="1"/>
    </xf>
    <xf numFmtId="0" fontId="7" fillId="0" borderId="5" xfId="3" applyFont="1" applyBorder="1" applyAlignment="1">
      <alignment horizontal="center" vertical="center" wrapText="1" justifyLastLine="1"/>
    </xf>
    <xf numFmtId="0" fontId="7" fillId="0" borderId="42" xfId="3" applyFont="1" applyBorder="1" applyAlignment="1">
      <alignment horizontal="center" vertical="center" wrapText="1" justifyLastLine="1"/>
    </xf>
    <xf numFmtId="0" fontId="7" fillId="0" borderId="28" xfId="3" applyFont="1" applyBorder="1" applyAlignment="1">
      <alignment horizontal="center" vertical="center" wrapText="1" justifyLastLine="1"/>
    </xf>
    <xf numFmtId="0" fontId="7" fillId="0" borderId="43" xfId="3" applyFont="1" applyBorder="1" applyAlignment="1">
      <alignment horizontal="center" vertical="center" wrapText="1" justifyLastLine="1"/>
    </xf>
    <xf numFmtId="176" fontId="13" fillId="0" borderId="21" xfId="3" applyNumberFormat="1" applyFont="1" applyBorder="1" applyAlignment="1">
      <alignment horizontal="center" vertical="top"/>
    </xf>
    <xf numFmtId="176" fontId="13" fillId="0" borderId="26" xfId="3" applyNumberFormat="1" applyFont="1" applyBorder="1" applyAlignment="1">
      <alignment horizontal="center" vertical="top"/>
    </xf>
    <xf numFmtId="0" fontId="9" fillId="0" borderId="21" xfId="3" applyFont="1" applyBorder="1" applyAlignment="1">
      <alignment horizontal="left" vertical="top" wrapText="1"/>
    </xf>
    <xf numFmtId="0" fontId="9" fillId="0" borderId="26" xfId="3" applyFont="1" applyBorder="1" applyAlignment="1">
      <alignment horizontal="left" vertical="top" wrapText="1"/>
    </xf>
    <xf numFmtId="176" fontId="13" fillId="0" borderId="12" xfId="3" applyNumberFormat="1" applyFont="1" applyBorder="1" applyAlignment="1">
      <alignment horizontal="center" vertical="top"/>
    </xf>
    <xf numFmtId="176" fontId="13" fillId="0" borderId="29" xfId="3" applyNumberFormat="1" applyFont="1" applyBorder="1" applyAlignment="1">
      <alignment horizontal="center" vertical="top"/>
    </xf>
    <xf numFmtId="0" fontId="8" fillId="0" borderId="21" xfId="3" applyFont="1" applyBorder="1" applyAlignment="1">
      <alignment horizontal="left" vertical="top" wrapText="1"/>
    </xf>
    <xf numFmtId="0" fontId="8" fillId="0" borderId="26" xfId="3" applyFont="1" applyBorder="1" applyAlignment="1">
      <alignment horizontal="left" vertical="top" wrapText="1"/>
    </xf>
    <xf numFmtId="0" fontId="21" fillId="0" borderId="0" xfId="5" applyFont="1" applyBorder="1" applyAlignment="1">
      <alignment horizontal="center" vertical="top"/>
    </xf>
    <xf numFmtId="0" fontId="22" fillId="0" borderId="0" xfId="5" applyFont="1" applyBorder="1" applyAlignment="1">
      <alignment horizontal="center" vertical="top"/>
    </xf>
    <xf numFmtId="0" fontId="14" fillId="0" borderId="0" xfId="3" applyFont="1" applyBorder="1" applyAlignment="1">
      <alignment horizontal="center" vertical="top"/>
    </xf>
    <xf numFmtId="0" fontId="6" fillId="0" borderId="0" xfId="5" applyFont="1" applyAlignment="1">
      <alignment horizontal="center"/>
    </xf>
    <xf numFmtId="0" fontId="23" fillId="0" borderId="0" xfId="5" applyFont="1" applyAlignment="1">
      <alignment horizontal="center"/>
    </xf>
    <xf numFmtId="0" fontId="55" fillId="0" borderId="0" xfId="5" applyFont="1" applyFill="1" applyAlignment="1">
      <alignment horizontal="center" vertical="top"/>
    </xf>
    <xf numFmtId="0" fontId="56" fillId="0" borderId="0" xfId="5" applyFont="1" applyFill="1" applyAlignment="1">
      <alignment horizontal="center" vertical="top"/>
    </xf>
    <xf numFmtId="0" fontId="53" fillId="0" borderId="0" xfId="5" applyFont="1" applyFill="1" applyAlignment="1">
      <alignment horizontal="center" vertical="top"/>
    </xf>
    <xf numFmtId="0" fontId="54" fillId="0" borderId="0" xfId="5" applyFont="1" applyFill="1" applyAlignment="1">
      <alignment horizontal="center" vertical="top"/>
    </xf>
    <xf numFmtId="0" fontId="57" fillId="0" borderId="0" xfId="5" applyFont="1" applyFill="1" applyAlignment="1">
      <alignment horizontal="center" vertical="top"/>
    </xf>
    <xf numFmtId="0" fontId="25" fillId="0" borderId="0" xfId="5" applyFont="1" applyFill="1" applyAlignment="1">
      <alignment horizontal="center" vertical="top"/>
    </xf>
    <xf numFmtId="0" fontId="23" fillId="0" borderId="20" xfId="5" applyFont="1" applyFill="1" applyBorder="1" applyAlignment="1">
      <alignment horizontal="center" vertical="center"/>
    </xf>
    <xf numFmtId="0" fontId="21" fillId="0" borderId="0" xfId="2" applyFont="1" applyAlignment="1">
      <alignment horizontal="center" vertical="top"/>
    </xf>
    <xf numFmtId="0" fontId="5" fillId="0" borderId="0" xfId="2" applyFont="1" applyAlignment="1">
      <alignment horizontal="center" vertical="top"/>
    </xf>
    <xf numFmtId="0" fontId="6" fillId="0" borderId="0" xfId="2" applyFont="1" applyAlignment="1">
      <alignment horizontal="center" vertical="top"/>
    </xf>
    <xf numFmtId="0" fontId="21" fillId="0" borderId="0" xfId="4" applyFont="1" applyAlignment="1">
      <alignment horizontal="center" vertical="top"/>
    </xf>
    <xf numFmtId="0" fontId="22" fillId="0" borderId="0" xfId="4" applyFont="1" applyAlignment="1">
      <alignment horizontal="center" vertical="top"/>
    </xf>
    <xf numFmtId="0" fontId="5" fillId="0" borderId="0" xfId="4" applyFont="1" applyAlignment="1">
      <alignment horizontal="center" vertical="top"/>
    </xf>
    <xf numFmtId="0" fontId="14" fillId="0" borderId="0" xfId="4" applyFont="1" applyAlignment="1">
      <alignment horizontal="center" vertical="top"/>
    </xf>
    <xf numFmtId="0" fontId="6" fillId="0" borderId="0" xfId="4" applyFont="1" applyAlignment="1">
      <alignment horizontal="center" vertical="top"/>
    </xf>
    <xf numFmtId="0" fontId="23" fillId="0" borderId="0" xfId="4" applyFont="1" applyAlignment="1">
      <alignment horizontal="center" vertical="top"/>
    </xf>
    <xf numFmtId="0" fontId="7" fillId="0" borderId="0" xfId="4" applyFont="1" applyBorder="1" applyAlignment="1">
      <alignment horizontal="right" vertical="top"/>
    </xf>
    <xf numFmtId="0" fontId="13" fillId="0" borderId="0" xfId="4" applyFont="1" applyBorder="1" applyAlignment="1">
      <alignment horizontal="right" vertical="top"/>
    </xf>
    <xf numFmtId="0" fontId="7" fillId="0" borderId="41" xfId="4" applyFont="1" applyBorder="1" applyAlignment="1">
      <alignment horizontal="center" vertical="center" wrapText="1"/>
    </xf>
    <xf numFmtId="0" fontId="7" fillId="0" borderId="45" xfId="4" applyFont="1" applyBorder="1" applyAlignment="1">
      <alignment horizontal="center" vertical="center" wrapText="1"/>
    </xf>
    <xf numFmtId="0" fontId="7" fillId="0" borderId="28" xfId="4" applyFont="1" applyBorder="1" applyAlignment="1">
      <alignment horizontal="center" vertical="top"/>
    </xf>
    <xf numFmtId="0" fontId="7" fillId="0" borderId="46" xfId="4" applyFont="1" applyBorder="1" applyAlignment="1">
      <alignment horizontal="center" vertical="top"/>
    </xf>
    <xf numFmtId="0" fontId="7" fillId="0" borderId="47" xfId="4" applyFont="1" applyBorder="1" applyAlignment="1">
      <alignment horizontal="center" vertical="top"/>
    </xf>
    <xf numFmtId="0" fontId="7" fillId="0" borderId="8" xfId="4" applyFont="1" applyBorder="1" applyAlignment="1">
      <alignment horizontal="center" vertical="center" wrapText="1"/>
    </xf>
    <xf numFmtId="0" fontId="7" fillId="0" borderId="39" xfId="4" applyFont="1" applyBorder="1" applyAlignment="1">
      <alignment horizontal="center" vertical="center" wrapText="1"/>
    </xf>
    <xf numFmtId="0" fontId="55" fillId="0" borderId="0" xfId="2" applyFont="1" applyAlignment="1">
      <alignment horizontal="center" vertical="top"/>
    </xf>
    <xf numFmtId="0" fontId="56" fillId="0" borderId="0" xfId="2" applyFont="1" applyAlignment="1">
      <alignment horizontal="center" vertical="top"/>
    </xf>
    <xf numFmtId="0" fontId="53" fillId="0" borderId="0" xfId="2" applyFont="1" applyAlignment="1">
      <alignment horizontal="center" vertical="top"/>
    </xf>
    <xf numFmtId="0" fontId="54" fillId="0" borderId="0" xfId="2" applyFont="1" applyAlignment="1">
      <alignment horizontal="center" vertical="top"/>
    </xf>
    <xf numFmtId="0" fontId="57" fillId="0" borderId="0" xfId="2" applyFont="1" applyAlignment="1">
      <alignment horizontal="center" vertical="top"/>
    </xf>
    <xf numFmtId="0" fontId="25" fillId="0" borderId="0" xfId="2" applyFont="1" applyAlignment="1">
      <alignment horizontal="center" vertical="top"/>
    </xf>
    <xf numFmtId="0" fontId="58" fillId="0" borderId="20" xfId="2" applyFont="1" applyBorder="1" applyAlignment="1">
      <alignment horizontal="right" vertical="center"/>
    </xf>
    <xf numFmtId="0" fontId="7" fillId="0" borderId="34" xfId="2" applyFont="1" applyBorder="1" applyAlignment="1">
      <alignment horizontal="left" vertical="top" wrapText="1"/>
    </xf>
    <xf numFmtId="0" fontId="7" fillId="0" borderId="34" xfId="5" applyFont="1" applyFill="1" applyBorder="1" applyAlignment="1">
      <alignment horizontal="justify" vertical="top" wrapText="1"/>
    </xf>
    <xf numFmtId="0" fontId="13" fillId="0" borderId="34" xfId="5" applyFont="1" applyFill="1" applyBorder="1" applyAlignment="1">
      <alignment horizontal="justify" vertical="top" wrapText="1"/>
    </xf>
    <xf numFmtId="0" fontId="21" fillId="0" borderId="0" xfId="5" applyFont="1" applyFill="1" applyAlignment="1">
      <alignment horizontal="center" vertical="top"/>
    </xf>
    <xf numFmtId="0" fontId="22" fillId="0" borderId="0" xfId="5" applyFont="1" applyFill="1" applyAlignment="1">
      <alignment horizontal="center" vertical="top"/>
    </xf>
    <xf numFmtId="0" fontId="22" fillId="0" borderId="0" xfId="0" applyFont="1" applyFill="1" applyAlignment="1">
      <alignment vertical="top"/>
    </xf>
    <xf numFmtId="0" fontId="14" fillId="0" borderId="0" xfId="5" applyFont="1" applyFill="1" applyAlignment="1">
      <alignment horizontal="center" vertical="top"/>
    </xf>
    <xf numFmtId="0" fontId="13" fillId="0" borderId="0" xfId="0" applyFont="1" applyFill="1" applyAlignment="1">
      <alignment vertical="top"/>
    </xf>
    <xf numFmtId="0" fontId="6" fillId="0" borderId="0" xfId="5" applyFont="1" applyFill="1" applyAlignment="1">
      <alignment horizontal="center"/>
    </xf>
    <xf numFmtId="0" fontId="23" fillId="0" borderId="0" xfId="5" applyFont="1" applyFill="1" applyAlignment="1">
      <alignment horizontal="center"/>
    </xf>
    <xf numFmtId="0" fontId="13" fillId="0" borderId="0" xfId="0" applyFont="1" applyFill="1" applyAlignment="1"/>
    <xf numFmtId="176" fontId="7" fillId="0" borderId="4" xfId="5" applyNumberFormat="1" applyFont="1" applyFill="1" applyBorder="1" applyAlignment="1">
      <alignment horizontal="left" vertical="top" wrapText="1"/>
    </xf>
    <xf numFmtId="176" fontId="13" fillId="0" borderId="4" xfId="5" applyNumberFormat="1" applyFont="1" applyFill="1" applyBorder="1" applyAlignment="1">
      <alignment horizontal="left" vertical="top" wrapText="1"/>
    </xf>
    <xf numFmtId="0" fontId="7" fillId="0" borderId="4" xfId="5" applyNumberFormat="1" applyFont="1" applyFill="1" applyBorder="1" applyAlignment="1">
      <alignment vertical="top" wrapText="1"/>
    </xf>
    <xf numFmtId="0" fontId="13" fillId="0" borderId="4" xfId="0" applyFont="1" applyFill="1" applyBorder="1" applyAlignment="1">
      <alignment vertical="top"/>
    </xf>
    <xf numFmtId="0" fontId="7" fillId="0" borderId="4" xfId="5" applyNumberFormat="1" applyFont="1" applyFill="1" applyBorder="1" applyAlignment="1">
      <alignment horizontal="left" vertical="top" wrapText="1"/>
    </xf>
    <xf numFmtId="0" fontId="7" fillId="0" borderId="22" xfId="5" applyFont="1" applyBorder="1" applyAlignment="1">
      <alignment horizontal="center" vertical="center" wrapText="1"/>
    </xf>
    <xf numFmtId="0" fontId="13" fillId="0" borderId="44" xfId="0" applyFont="1" applyBorder="1" applyAlignment="1">
      <alignment horizontal="center" wrapText="1"/>
    </xf>
    <xf numFmtId="0" fontId="7" fillId="0" borderId="7" xfId="5" applyFont="1" applyBorder="1" applyAlignment="1">
      <alignment horizontal="center" vertical="distributed" wrapText="1"/>
    </xf>
    <xf numFmtId="0" fontId="7" fillId="0" borderId="40" xfId="5" applyFont="1" applyBorder="1" applyAlignment="1">
      <alignment horizontal="center" vertical="distributed" wrapText="1"/>
    </xf>
    <xf numFmtId="0" fontId="5" fillId="0" borderId="0" xfId="5" applyFont="1" applyFill="1" applyAlignment="1">
      <alignment horizontal="center" vertical="top"/>
    </xf>
    <xf numFmtId="0" fontId="6" fillId="0" borderId="0" xfId="5" applyFont="1" applyFill="1" applyBorder="1" applyAlignment="1">
      <alignment horizontal="center"/>
    </xf>
    <xf numFmtId="0" fontId="23" fillId="0" borderId="0" xfId="5" applyFont="1" applyFill="1" applyBorder="1" applyAlignment="1">
      <alignment horizontal="center"/>
    </xf>
    <xf numFmtId="0" fontId="7" fillId="0" borderId="22" xfId="5" applyFont="1" applyFill="1" applyBorder="1" applyAlignment="1">
      <alignment horizontal="distributed" vertical="center" wrapText="1"/>
    </xf>
    <xf numFmtId="0" fontId="13" fillId="0" borderId="44" xfId="5" applyFont="1" applyFill="1" applyBorder="1" applyAlignment="1">
      <alignment horizontal="distributed" vertical="center" wrapText="1"/>
    </xf>
    <xf numFmtId="179" fontId="7" fillId="0" borderId="7" xfId="5" applyNumberFormat="1" applyFont="1" applyFill="1" applyBorder="1" applyAlignment="1">
      <alignment horizontal="distributed" vertical="center" wrapText="1"/>
    </xf>
    <xf numFmtId="179" fontId="13" fillId="0" borderId="40" xfId="5" applyNumberFormat="1" applyFont="1" applyFill="1" applyBorder="1" applyAlignment="1">
      <alignment horizontal="distributed" vertical="center" wrapText="1"/>
    </xf>
    <xf numFmtId="0" fontId="7" fillId="0" borderId="7" xfId="5" applyFont="1" applyFill="1" applyBorder="1" applyAlignment="1">
      <alignment horizontal="center" vertical="center"/>
    </xf>
    <xf numFmtId="0" fontId="7" fillId="0" borderId="40" xfId="5" applyFont="1" applyFill="1" applyBorder="1" applyAlignment="1">
      <alignment horizontal="center" vertical="center"/>
    </xf>
    <xf numFmtId="0" fontId="7" fillId="0" borderId="8" xfId="5" applyFont="1" applyFill="1" applyBorder="1" applyAlignment="1">
      <alignment horizontal="distributed" vertical="center" wrapText="1"/>
    </xf>
    <xf numFmtId="0" fontId="13" fillId="0" borderId="39" xfId="5" applyFont="1" applyFill="1" applyBorder="1" applyAlignment="1">
      <alignment horizontal="distributed" vertical="center" wrapText="1"/>
    </xf>
  </cellXfs>
  <cellStyles count="7">
    <cellStyle name="一般" xfId="0" builtinId="0"/>
    <cellStyle name="一般_100年度積欠固定資產相關擴充明細表 (1)" xfId="1"/>
    <cellStyle name="一般_91單位預算表" xfId="2"/>
    <cellStyle name="一般_91積欠工資墊償基金預算-1" xfId="3"/>
    <cellStyle name="一般_99積欠墊償資產折舊明細表" xfId="4"/>
    <cellStyle name="一般_單位預算表" xfId="5"/>
    <cellStyle name="千分位" xfId="6"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12">
    <tabColor rgb="FFFF0000"/>
  </sheetPr>
  <dimension ref="A1:M22"/>
  <sheetViews>
    <sheetView showGridLines="0" view="pageBreakPreview" topLeftCell="A13" zoomScale="120" zoomScaleSheetLayoutView="120" workbookViewId="0">
      <selection activeCell="E19" sqref="E19"/>
    </sheetView>
  </sheetViews>
  <sheetFormatPr defaultColWidth="12" defaultRowHeight="15.75"/>
  <cols>
    <col min="1" max="1" width="9.625" style="37" bestFit="1" customWidth="1"/>
    <col min="2" max="2" width="7.75" style="37" bestFit="1" customWidth="1"/>
    <col min="3" max="3" width="20.375" style="37" customWidth="1"/>
    <col min="4" max="4" width="8.625" style="37" customWidth="1"/>
    <col min="5" max="5" width="7.75" style="37" bestFit="1" customWidth="1"/>
    <col min="6" max="6" width="8.625" style="37" customWidth="1"/>
    <col min="7" max="7" width="7.75" style="37" bestFit="1" customWidth="1"/>
    <col min="8" max="8" width="9.25" style="37" bestFit="1" customWidth="1"/>
    <col min="9" max="9" width="8.25" style="37" customWidth="1"/>
    <col min="10" max="10" width="12.25" style="37" customWidth="1"/>
    <col min="11" max="12" width="12" style="37" customWidth="1"/>
    <col min="13" max="13" width="56.875" style="37" bestFit="1" customWidth="1"/>
    <col min="14" max="16384" width="12" style="37"/>
  </cols>
  <sheetData>
    <row r="1" spans="1:10" s="25" customFormat="1" ht="29.25" customHeight="1">
      <c r="A1" s="451" t="s">
        <v>212</v>
      </c>
      <c r="B1" s="452"/>
      <c r="C1" s="452"/>
      <c r="D1" s="452"/>
      <c r="E1" s="452"/>
      <c r="F1" s="452"/>
      <c r="G1" s="452"/>
      <c r="H1" s="452"/>
      <c r="I1" s="452"/>
      <c r="J1" s="452"/>
    </row>
    <row r="2" spans="1:10" s="26" customFormat="1" ht="31.5" customHeight="1">
      <c r="A2" s="453" t="s">
        <v>211</v>
      </c>
      <c r="B2" s="454"/>
      <c r="C2" s="454"/>
      <c r="D2" s="454"/>
      <c r="E2" s="454"/>
      <c r="F2" s="454"/>
      <c r="G2" s="454"/>
      <c r="H2" s="454"/>
      <c r="I2" s="454"/>
      <c r="J2" s="454"/>
    </row>
    <row r="3" spans="1:10" s="26" customFormat="1" ht="24.75" customHeight="1">
      <c r="A3" s="455" t="s">
        <v>276</v>
      </c>
      <c r="B3" s="456"/>
      <c r="C3" s="456"/>
      <c r="D3" s="456"/>
      <c r="E3" s="456"/>
      <c r="F3" s="456"/>
      <c r="G3" s="456"/>
      <c r="H3" s="456"/>
      <c r="I3" s="456"/>
      <c r="J3" s="456"/>
    </row>
    <row r="4" spans="1:10" s="28" customFormat="1" ht="18.75" customHeight="1" thickBot="1">
      <c r="A4" s="27"/>
      <c r="B4" s="27"/>
      <c r="C4" s="27"/>
      <c r="D4" s="27"/>
      <c r="E4" s="27"/>
      <c r="F4" s="27"/>
      <c r="G4" s="27"/>
      <c r="H4" s="27"/>
      <c r="I4" s="27"/>
      <c r="J4" s="303" t="s">
        <v>93</v>
      </c>
    </row>
    <row r="5" spans="1:10" s="29" customFormat="1" ht="18" customHeight="1">
      <c r="A5" s="461" t="s">
        <v>140</v>
      </c>
      <c r="B5" s="450"/>
      <c r="C5" s="459" t="s">
        <v>141</v>
      </c>
      <c r="D5" s="449" t="s">
        <v>142</v>
      </c>
      <c r="E5" s="450"/>
      <c r="F5" s="449" t="s">
        <v>143</v>
      </c>
      <c r="G5" s="450"/>
      <c r="H5" s="449" t="s">
        <v>144</v>
      </c>
      <c r="I5" s="450"/>
      <c r="J5" s="457" t="s">
        <v>145</v>
      </c>
    </row>
    <row r="6" spans="1:10" s="29" customFormat="1" ht="18" customHeight="1">
      <c r="A6" s="122" t="s">
        <v>146</v>
      </c>
      <c r="B6" s="123" t="s">
        <v>147</v>
      </c>
      <c r="C6" s="460"/>
      <c r="D6" s="124" t="s">
        <v>146</v>
      </c>
      <c r="E6" s="125" t="s">
        <v>147</v>
      </c>
      <c r="F6" s="124" t="s">
        <v>146</v>
      </c>
      <c r="G6" s="125" t="s">
        <v>147</v>
      </c>
      <c r="H6" s="124" t="s">
        <v>146</v>
      </c>
      <c r="I6" s="125" t="s">
        <v>147</v>
      </c>
      <c r="J6" s="458"/>
    </row>
    <row r="7" spans="1:10" s="21" customFormat="1" ht="12" customHeight="1">
      <c r="A7" s="16"/>
      <c r="B7" s="17"/>
      <c r="C7" s="18"/>
      <c r="D7" s="18"/>
      <c r="E7" s="18"/>
      <c r="F7" s="18"/>
      <c r="G7" s="18"/>
      <c r="H7" s="18"/>
      <c r="I7" s="19"/>
      <c r="J7" s="20"/>
    </row>
    <row r="8" spans="1:10" s="24" customFormat="1" ht="46.15" customHeight="1">
      <c r="A8" s="136">
        <f>SUM(A9:A12)</f>
        <v>979262</v>
      </c>
      <c r="B8" s="297">
        <f t="shared" ref="B8:B12" si="0">ROUND((A8/$A$8)*100,2)</f>
        <v>100</v>
      </c>
      <c r="C8" s="249" t="s">
        <v>148</v>
      </c>
      <c r="D8" s="134">
        <f>SUM(D9:D12)</f>
        <v>936068</v>
      </c>
      <c r="E8" s="297">
        <f t="shared" ref="E8:E12" si="1">ROUND((D8/$D$8)*100,2)</f>
        <v>100</v>
      </c>
      <c r="F8" s="134">
        <f>SUM(F9:F12)</f>
        <v>878523</v>
      </c>
      <c r="G8" s="297">
        <f>ROUND((F8/$F$8)*100,2)</f>
        <v>100</v>
      </c>
      <c r="H8" s="134">
        <f>SUM(H9:H12)</f>
        <v>57545</v>
      </c>
      <c r="I8" s="133">
        <f>ROUND((H8/F8)*100,2)</f>
        <v>6.55</v>
      </c>
      <c r="J8" s="132"/>
    </row>
    <row r="9" spans="1:10" s="24" customFormat="1" ht="46.15" customHeight="1">
      <c r="A9" s="126">
        <v>224016</v>
      </c>
      <c r="B9" s="127">
        <f>ROUND((A9/$A$8)*100,2)</f>
        <v>22.88</v>
      </c>
      <c r="C9" s="11" t="s">
        <v>328</v>
      </c>
      <c r="D9" s="128">
        <v>204530</v>
      </c>
      <c r="E9" s="127">
        <f>ROUND((D9/$D$8)*100,2)</f>
        <v>21.85</v>
      </c>
      <c r="F9" s="128">
        <v>180604</v>
      </c>
      <c r="G9" s="127">
        <f>ROUND((F9/$F$8)*100,2)</f>
        <v>20.56</v>
      </c>
      <c r="H9" s="128">
        <f>D9-F9</f>
        <v>23926</v>
      </c>
      <c r="I9" s="129">
        <f>ROUND((H9/F9)*100,2)</f>
        <v>13.25</v>
      </c>
      <c r="J9" s="12" t="s">
        <v>331</v>
      </c>
    </row>
    <row r="10" spans="1:10" s="24" customFormat="1" ht="46.15" customHeight="1">
      <c r="A10" s="126">
        <v>75707</v>
      </c>
      <c r="B10" s="127">
        <f>ROUND((A10/$A$8)*100,2)</f>
        <v>7.73</v>
      </c>
      <c r="C10" s="11" t="s">
        <v>329</v>
      </c>
      <c r="D10" s="128">
        <v>36238</v>
      </c>
      <c r="E10" s="127">
        <f>ROUND((D10/$D$8)*100,2)</f>
        <v>3.87</v>
      </c>
      <c r="F10" s="128">
        <v>33549</v>
      </c>
      <c r="G10" s="127">
        <f>ROUND((F10/$F$8)*100,2)</f>
        <v>3.82</v>
      </c>
      <c r="H10" s="128">
        <f>D10-F10</f>
        <v>2689</v>
      </c>
      <c r="I10" s="129">
        <f>ROUND((H10/F10)*100,2)</f>
        <v>8.02</v>
      </c>
      <c r="J10" s="12" t="s">
        <v>332</v>
      </c>
    </row>
    <row r="11" spans="1:10" s="24" customFormat="1" ht="46.15" customHeight="1">
      <c r="A11" s="126">
        <v>665379</v>
      </c>
      <c r="B11" s="127">
        <f t="shared" si="0"/>
        <v>67.95</v>
      </c>
      <c r="C11" s="11" t="s">
        <v>330</v>
      </c>
      <c r="D11" s="128">
        <v>690300</v>
      </c>
      <c r="E11" s="127">
        <f t="shared" si="1"/>
        <v>73.739999999999995</v>
      </c>
      <c r="F11" s="128">
        <v>659370</v>
      </c>
      <c r="G11" s="127">
        <f t="shared" ref="G11:G19" si="2">ROUND((F11/$F$8)*100,2)</f>
        <v>75.05</v>
      </c>
      <c r="H11" s="128">
        <f>D11-F11</f>
        <v>30930</v>
      </c>
      <c r="I11" s="129">
        <f>ROUND((H11/F11)*100,2)</f>
        <v>4.6900000000000004</v>
      </c>
      <c r="J11" s="12" t="s">
        <v>327</v>
      </c>
    </row>
    <row r="12" spans="1:10" s="24" customFormat="1" ht="66" customHeight="1">
      <c r="A12" s="126">
        <v>14160</v>
      </c>
      <c r="B12" s="127">
        <f t="shared" si="0"/>
        <v>1.45</v>
      </c>
      <c r="C12" s="11" t="s">
        <v>277</v>
      </c>
      <c r="D12" s="128">
        <v>5000</v>
      </c>
      <c r="E12" s="127">
        <f t="shared" si="1"/>
        <v>0.53</v>
      </c>
      <c r="F12" s="128">
        <v>5000</v>
      </c>
      <c r="G12" s="127">
        <f t="shared" si="2"/>
        <v>0.56999999999999995</v>
      </c>
      <c r="H12" s="425">
        <f t="shared" ref="H12" si="3">D12-F12</f>
        <v>0</v>
      </c>
      <c r="I12" s="425">
        <f t="shared" ref="I12" si="4">ROUND((H12/F12)*100,2)</f>
        <v>0</v>
      </c>
      <c r="J12" s="12" t="s">
        <v>149</v>
      </c>
    </row>
    <row r="13" spans="1:10" s="24" customFormat="1" ht="35.25" customHeight="1">
      <c r="A13" s="126"/>
      <c r="B13" s="135"/>
      <c r="C13" s="22"/>
      <c r="D13" s="128"/>
      <c r="E13" s="130"/>
      <c r="F13" s="128"/>
      <c r="G13" s="130"/>
      <c r="H13" s="128"/>
      <c r="I13" s="131"/>
      <c r="J13" s="23"/>
    </row>
    <row r="14" spans="1:10" s="24" customFormat="1" ht="46.15" customHeight="1">
      <c r="A14" s="136">
        <f>SUM(A15:A17)</f>
        <v>237158</v>
      </c>
      <c r="B14" s="297">
        <f t="shared" ref="B14:B16" si="5">ROUND((A14/$A$8)*100,2)</f>
        <v>24.22</v>
      </c>
      <c r="C14" s="249" t="s">
        <v>150</v>
      </c>
      <c r="D14" s="134">
        <f>SUM(D15:D17)</f>
        <v>363865</v>
      </c>
      <c r="E14" s="297">
        <f>ROUND((D14/$D$8)*100,2)</f>
        <v>38.869999999999997</v>
      </c>
      <c r="F14" s="134">
        <f>SUM(F15:F17)</f>
        <v>372305</v>
      </c>
      <c r="G14" s="297">
        <f t="shared" si="2"/>
        <v>42.38</v>
      </c>
      <c r="H14" s="134">
        <f>SUM(H15:H17)</f>
        <v>-8440</v>
      </c>
      <c r="I14" s="133">
        <f>ROUND((H14/F14)*100,2)</f>
        <v>-2.27</v>
      </c>
      <c r="J14" s="12" t="s">
        <v>224</v>
      </c>
    </row>
    <row r="15" spans="1:10" s="24" customFormat="1" ht="46.15" customHeight="1">
      <c r="A15" s="126">
        <v>62428</v>
      </c>
      <c r="B15" s="127">
        <f t="shared" si="5"/>
        <v>6.38</v>
      </c>
      <c r="C15" s="11" t="s">
        <v>325</v>
      </c>
      <c r="D15" s="425">
        <v>0</v>
      </c>
      <c r="E15" s="425">
        <v>0</v>
      </c>
      <c r="F15" s="425">
        <v>0</v>
      </c>
      <c r="G15" s="425">
        <v>0</v>
      </c>
      <c r="H15" s="425">
        <v>0</v>
      </c>
      <c r="I15" s="426">
        <v>0</v>
      </c>
      <c r="J15" s="23"/>
    </row>
    <row r="16" spans="1:10" s="24" customFormat="1" ht="46.15" customHeight="1">
      <c r="A16" s="308">
        <v>140805</v>
      </c>
      <c r="B16" s="127">
        <f t="shared" si="5"/>
        <v>14.38</v>
      </c>
      <c r="C16" s="11" t="s">
        <v>326</v>
      </c>
      <c r="D16" s="128">
        <v>323707</v>
      </c>
      <c r="E16" s="127">
        <f>ROUND((D16/$D$8)*100,2)</f>
        <v>34.58</v>
      </c>
      <c r="F16" s="128">
        <v>332855</v>
      </c>
      <c r="G16" s="127">
        <f t="shared" si="2"/>
        <v>37.89</v>
      </c>
      <c r="H16" s="128">
        <f>D16-F16</f>
        <v>-9148</v>
      </c>
      <c r="I16" s="129">
        <f>ROUND((H16/F16)*100,2)</f>
        <v>-2.75</v>
      </c>
      <c r="J16" s="12"/>
    </row>
    <row r="17" spans="1:13" s="24" customFormat="1" ht="46.15" customHeight="1">
      <c r="A17" s="126">
        <v>33925</v>
      </c>
      <c r="B17" s="127">
        <f>ROUND((A17/$A$8)*100,2)</f>
        <v>3.46</v>
      </c>
      <c r="C17" s="11" t="s">
        <v>205</v>
      </c>
      <c r="D17" s="128">
        <v>40158</v>
      </c>
      <c r="E17" s="127">
        <f>ROUND((D17/$D$8)*100,2)</f>
        <v>4.29</v>
      </c>
      <c r="F17" s="128">
        <v>39450</v>
      </c>
      <c r="G17" s="127">
        <f t="shared" si="2"/>
        <v>4.49</v>
      </c>
      <c r="H17" s="128">
        <f>D17-F17</f>
        <v>708</v>
      </c>
      <c r="I17" s="129">
        <f>ROUND((H17/F17)*100,2)</f>
        <v>1.79</v>
      </c>
      <c r="J17" s="12"/>
      <c r="M17" s="41"/>
    </row>
    <row r="18" spans="1:13" s="24" customFormat="1" ht="135.75" customHeight="1">
      <c r="A18" s="126"/>
      <c r="B18" s="127"/>
      <c r="C18" s="22"/>
      <c r="D18" s="128"/>
      <c r="E18" s="130"/>
      <c r="F18" s="128"/>
      <c r="G18" s="130"/>
      <c r="H18" s="128"/>
      <c r="I18" s="131"/>
      <c r="J18" s="23"/>
    </row>
    <row r="19" spans="1:13" s="24" customFormat="1" ht="18.75" customHeight="1">
      <c r="A19" s="136">
        <f>A8-A14</f>
        <v>742104</v>
      </c>
      <c r="B19" s="133">
        <f>B8-B14</f>
        <v>75.78</v>
      </c>
      <c r="C19" s="258" t="s">
        <v>279</v>
      </c>
      <c r="D19" s="134">
        <f>D8-D14</f>
        <v>572203</v>
      </c>
      <c r="E19" s="133">
        <f>E8-E14</f>
        <v>61.13</v>
      </c>
      <c r="F19" s="134">
        <f>F8-F14</f>
        <v>506218</v>
      </c>
      <c r="G19" s="133">
        <f t="shared" si="2"/>
        <v>57.62</v>
      </c>
      <c r="H19" s="134">
        <f>H8-H14</f>
        <v>65985</v>
      </c>
      <c r="I19" s="133">
        <f>ROUND((H19/F19)*100,2)</f>
        <v>13.03</v>
      </c>
      <c r="J19" s="23"/>
    </row>
    <row r="20" spans="1:13" s="21" customFormat="1" ht="9.75" customHeight="1" thickBot="1">
      <c r="A20" s="39"/>
      <c r="B20" s="38"/>
      <c r="C20" s="33"/>
      <c r="D20" s="40"/>
      <c r="E20" s="34"/>
      <c r="F20" s="34"/>
      <c r="G20" s="34"/>
      <c r="H20" s="34"/>
      <c r="I20" s="35"/>
      <c r="J20" s="36"/>
    </row>
    <row r="21" spans="1:13" ht="28.5" customHeight="1">
      <c r="A21" s="446" t="s">
        <v>436</v>
      </c>
      <c r="B21" s="447"/>
      <c r="C21" s="447"/>
      <c r="D21" s="447"/>
      <c r="E21" s="447"/>
      <c r="F21" s="447"/>
      <c r="G21" s="447"/>
      <c r="H21" s="447"/>
      <c r="I21" s="447"/>
      <c r="J21" s="447"/>
    </row>
    <row r="22" spans="1:13" ht="13.5" customHeight="1">
      <c r="A22" s="448" t="s">
        <v>233</v>
      </c>
      <c r="B22" s="448"/>
      <c r="C22" s="448"/>
      <c r="D22" s="448"/>
      <c r="E22" s="448"/>
      <c r="F22" s="448"/>
      <c r="G22" s="448"/>
      <c r="H22" s="448"/>
      <c r="I22" s="448"/>
      <c r="J22" s="448"/>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1:J21"/>
    <mergeCell ref="A22:J22"/>
    <mergeCell ref="D5:E5"/>
    <mergeCell ref="F5:G5"/>
    <mergeCell ref="H5:I5"/>
  </mergeCells>
  <phoneticPr fontId="3" type="noConversion"/>
  <printOptions horizontalCentered="1"/>
  <pageMargins left="0.59055118110236227" right="0.59055118110236227" top="0.94488188976377963" bottom="0.94488188976377963" header="0.47244094488188981" footer="0.47244094488188981"/>
  <pageSetup paperSize="9" scale="90" firstPageNumber="7" orientation="portrait" useFirstPageNumber="1" r:id="rId3"/>
  <headerFooter alignWithMargins="0">
    <oddFooter>&amp;C&amp;"Times New Roman,標準"&amp;14&amp;P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F22"/>
  <sheetViews>
    <sheetView showGridLines="0" view="pageBreakPreview" zoomScaleSheetLayoutView="100" workbookViewId="0">
      <selection activeCell="B21" sqref="B21"/>
    </sheetView>
  </sheetViews>
  <sheetFormatPr defaultColWidth="27.375" defaultRowHeight="20.25"/>
  <cols>
    <col min="1" max="1" width="11.625" style="51" bestFit="1" customWidth="1"/>
    <col min="2" max="2" width="8.875" style="51" bestFit="1" customWidth="1"/>
    <col min="3" max="3" width="25.375" style="51" customWidth="1"/>
    <col min="4" max="4" width="11.625" style="51" bestFit="1" customWidth="1"/>
    <col min="5" max="5" width="8.875" style="51" bestFit="1" customWidth="1"/>
    <col min="6" max="6" width="23.75" style="51" customWidth="1"/>
    <col min="7" max="16384" width="27.375" style="51"/>
  </cols>
  <sheetData>
    <row r="1" spans="1:6" s="42" customFormat="1" ht="27.75">
      <c r="A1" s="462" t="s">
        <v>92</v>
      </c>
      <c r="B1" s="462"/>
      <c r="C1" s="462"/>
      <c r="D1" s="463"/>
      <c r="E1" s="463"/>
      <c r="F1" s="463"/>
    </row>
    <row r="2" spans="1:6" s="43" customFormat="1" ht="30">
      <c r="A2" s="464" t="s">
        <v>151</v>
      </c>
      <c r="B2" s="464"/>
      <c r="C2" s="464"/>
      <c r="D2" s="465"/>
      <c r="E2" s="465"/>
      <c r="F2" s="465"/>
    </row>
    <row r="3" spans="1:6" s="44" customFormat="1" ht="19.5">
      <c r="A3" s="466" t="s">
        <v>278</v>
      </c>
      <c r="B3" s="466"/>
      <c r="C3" s="466"/>
      <c r="D3" s="467"/>
      <c r="E3" s="467"/>
      <c r="F3" s="467"/>
    </row>
    <row r="4" spans="1:6" s="44" customFormat="1" ht="17.25" thickBot="1">
      <c r="F4" s="1" t="s">
        <v>95</v>
      </c>
    </row>
    <row r="5" spans="1:6" s="45" customFormat="1" ht="20.25" customHeight="1">
      <c r="A5" s="468" t="s">
        <v>152</v>
      </c>
      <c r="B5" s="469"/>
      <c r="C5" s="470" t="s">
        <v>153</v>
      </c>
      <c r="D5" s="470" t="s">
        <v>154</v>
      </c>
      <c r="E5" s="470"/>
      <c r="F5" s="472" t="s">
        <v>155</v>
      </c>
    </row>
    <row r="6" spans="1:6" s="47" customFormat="1" ht="20.25" customHeight="1">
      <c r="A6" s="30" t="s">
        <v>146</v>
      </c>
      <c r="B6" s="32" t="s">
        <v>147</v>
      </c>
      <c r="C6" s="471"/>
      <c r="D6" s="31" t="s">
        <v>146</v>
      </c>
      <c r="E6" s="32" t="s">
        <v>147</v>
      </c>
      <c r="F6" s="473"/>
    </row>
    <row r="7" spans="1:6" s="47" customFormat="1" ht="12" customHeight="1">
      <c r="A7" s="62"/>
      <c r="B7" s="320"/>
      <c r="C7" s="64"/>
      <c r="D7" s="65"/>
      <c r="E7" s="63"/>
      <c r="F7" s="66"/>
    </row>
    <row r="8" spans="1:6" s="48" customFormat="1" ht="44.25" customHeight="1">
      <c r="A8" s="321">
        <f>SUM(A9:A10)</f>
        <v>12242649</v>
      </c>
      <c r="B8" s="322">
        <f>(A8/$A$8)*100</f>
        <v>100</v>
      </c>
      <c r="C8" s="250" t="s">
        <v>156</v>
      </c>
      <c r="D8" s="46">
        <f>SUM(D9:D10)</f>
        <v>13089199</v>
      </c>
      <c r="E8" s="60">
        <f>(D8/$D$8)*100</f>
        <v>100</v>
      </c>
      <c r="F8" s="5"/>
    </row>
    <row r="9" spans="1:6" s="47" customFormat="1" ht="48" customHeight="1">
      <c r="A9" s="323">
        <f>收支餘絀預計表!F19</f>
        <v>506218</v>
      </c>
      <c r="B9" s="324">
        <f t="shared" ref="B9:B12" si="0">(A9/$A$8)*100</f>
        <v>4.1348730981342356</v>
      </c>
      <c r="C9" s="54" t="s">
        <v>157</v>
      </c>
      <c r="D9" s="49">
        <f>收支餘絀預計表!D19</f>
        <v>572203</v>
      </c>
      <c r="E9" s="61">
        <f>ROUND((D9/$D$8)*100,2)</f>
        <v>4.37</v>
      </c>
      <c r="F9" s="5"/>
    </row>
    <row r="10" spans="1:6" s="47" customFormat="1" ht="90" customHeight="1">
      <c r="A10" s="323">
        <v>11736431</v>
      </c>
      <c r="B10" s="324">
        <f t="shared" si="0"/>
        <v>95.865126901865764</v>
      </c>
      <c r="C10" s="54" t="s">
        <v>158</v>
      </c>
      <c r="D10" s="49">
        <v>12516996</v>
      </c>
      <c r="E10" s="61">
        <f>ROUND((D10/$D$8)*100,2)</f>
        <v>95.63</v>
      </c>
      <c r="F10" s="360" t="s">
        <v>340</v>
      </c>
    </row>
    <row r="11" spans="1:6" s="47" customFormat="1" ht="36" customHeight="1">
      <c r="A11" s="423">
        <v>0</v>
      </c>
      <c r="B11" s="424">
        <v>0</v>
      </c>
      <c r="C11" s="250" t="s">
        <v>159</v>
      </c>
      <c r="D11" s="424">
        <v>0</v>
      </c>
      <c r="E11" s="424">
        <v>0</v>
      </c>
      <c r="F11" s="5"/>
    </row>
    <row r="12" spans="1:6" s="47" customFormat="1" ht="36" customHeight="1">
      <c r="A12" s="321">
        <f>A8</f>
        <v>12242649</v>
      </c>
      <c r="B12" s="322">
        <f t="shared" si="0"/>
        <v>100</v>
      </c>
      <c r="C12" s="250" t="s">
        <v>160</v>
      </c>
      <c r="D12" s="46">
        <f>D8</f>
        <v>13089199</v>
      </c>
      <c r="E12" s="60">
        <f>(D12/$D$8)*100</f>
        <v>100</v>
      </c>
      <c r="F12" s="200" t="s">
        <v>161</v>
      </c>
    </row>
    <row r="13" spans="1:6" s="47" customFormat="1" ht="33" customHeight="1">
      <c r="A13" s="323"/>
      <c r="B13" s="49"/>
      <c r="C13" s="54"/>
      <c r="D13" s="49"/>
      <c r="E13" s="58"/>
      <c r="F13" s="5"/>
    </row>
    <row r="14" spans="1:6" s="47" customFormat="1" ht="33" customHeight="1">
      <c r="A14" s="4"/>
      <c r="B14" s="325"/>
      <c r="C14" s="54"/>
      <c r="D14" s="49"/>
      <c r="E14" s="58"/>
      <c r="F14" s="5"/>
    </row>
    <row r="15" spans="1:6" s="47" customFormat="1" ht="33" customHeight="1">
      <c r="A15" s="4"/>
      <c r="B15" s="325"/>
      <c r="C15" s="54"/>
      <c r="D15" s="49"/>
      <c r="E15" s="58"/>
      <c r="F15" s="5"/>
    </row>
    <row r="16" spans="1:6" s="47" customFormat="1" ht="33" customHeight="1">
      <c r="A16" s="4"/>
      <c r="B16" s="325"/>
      <c r="C16" s="54"/>
      <c r="D16" s="49"/>
      <c r="E16" s="58"/>
      <c r="F16" s="5"/>
    </row>
    <row r="17" spans="1:6" s="47" customFormat="1" ht="33" customHeight="1">
      <c r="A17" s="4"/>
      <c r="B17" s="325"/>
      <c r="C17" s="54"/>
      <c r="D17" s="49"/>
      <c r="E17" s="58"/>
      <c r="F17" s="5"/>
    </row>
    <row r="18" spans="1:6" s="47" customFormat="1" ht="33" customHeight="1">
      <c r="A18" s="4"/>
      <c r="B18" s="53"/>
      <c r="C18" s="54"/>
      <c r="D18" s="49"/>
      <c r="E18" s="58"/>
      <c r="F18" s="5"/>
    </row>
    <row r="19" spans="1:6" s="47" customFormat="1" ht="33" customHeight="1">
      <c r="A19" s="4"/>
      <c r="B19" s="53"/>
      <c r="C19" s="54"/>
      <c r="D19" s="49"/>
      <c r="E19" s="58"/>
      <c r="F19" s="5"/>
    </row>
    <row r="20" spans="1:6" s="47" customFormat="1" ht="38.25" customHeight="1">
      <c r="A20" s="4"/>
      <c r="B20" s="53"/>
      <c r="C20" s="54"/>
      <c r="D20" s="49"/>
      <c r="E20" s="58"/>
      <c r="F20" s="5"/>
    </row>
    <row r="21" spans="1:6" s="47" customFormat="1" ht="36.75" customHeight="1">
      <c r="A21" s="4"/>
      <c r="B21" s="53"/>
      <c r="C21" s="54"/>
      <c r="D21" s="49"/>
      <c r="E21" s="58"/>
      <c r="F21" s="5"/>
    </row>
    <row r="22" spans="1:6" s="47" customFormat="1" ht="39" customHeight="1" thickBot="1">
      <c r="A22" s="56"/>
      <c r="B22" s="52"/>
      <c r="C22" s="55"/>
      <c r="D22" s="3"/>
      <c r="E22" s="59"/>
      <c r="F22" s="50"/>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2"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dimension ref="A1:D35"/>
  <sheetViews>
    <sheetView showGridLines="0" view="pageBreakPreview" zoomScale="150" zoomScaleNormal="100" zoomScaleSheetLayoutView="150" workbookViewId="0">
      <selection activeCell="F25" sqref="F25"/>
    </sheetView>
  </sheetViews>
  <sheetFormatPr defaultColWidth="12" defaultRowHeight="20.25"/>
  <cols>
    <col min="1" max="1" width="36.625" style="51" customWidth="1"/>
    <col min="2" max="2" width="11.125" style="51" customWidth="1"/>
    <col min="3" max="3" width="30.125" style="51" customWidth="1"/>
    <col min="4" max="4" width="12.25" style="51" customWidth="1"/>
    <col min="5" max="16384" width="12" style="51"/>
  </cols>
  <sheetData>
    <row r="1" spans="1:4" s="42" customFormat="1" ht="27.75">
      <c r="A1" s="462" t="s">
        <v>92</v>
      </c>
      <c r="B1" s="463"/>
      <c r="C1" s="463"/>
      <c r="D1" s="463"/>
    </row>
    <row r="2" spans="1:4" s="43" customFormat="1" ht="30">
      <c r="A2" s="464" t="s">
        <v>94</v>
      </c>
      <c r="B2" s="465"/>
      <c r="C2" s="465"/>
      <c r="D2" s="465"/>
    </row>
    <row r="3" spans="1:4" s="44" customFormat="1" ht="19.5">
      <c r="A3" s="466" t="s">
        <v>278</v>
      </c>
      <c r="B3" s="467"/>
      <c r="C3" s="467"/>
      <c r="D3" s="467"/>
    </row>
    <row r="4" spans="1:4" s="44" customFormat="1" ht="17.25" thickBot="1">
      <c r="D4" s="1" t="s">
        <v>95</v>
      </c>
    </row>
    <row r="5" spans="1:4" s="45" customFormat="1" ht="30" customHeight="1">
      <c r="A5" s="198" t="s">
        <v>96</v>
      </c>
      <c r="B5" s="2" t="s">
        <v>97</v>
      </c>
      <c r="C5" s="474" t="s">
        <v>98</v>
      </c>
      <c r="D5" s="475"/>
    </row>
    <row r="6" spans="1:4" s="47" customFormat="1" ht="12" customHeight="1">
      <c r="A6" s="67"/>
      <c r="B6" s="68"/>
      <c r="C6" s="480"/>
      <c r="D6" s="481"/>
    </row>
    <row r="7" spans="1:4" s="48" customFormat="1" ht="21.75" customHeight="1">
      <c r="A7" s="251" t="s">
        <v>114</v>
      </c>
      <c r="B7" s="49"/>
      <c r="C7" s="476"/>
      <c r="D7" s="477"/>
    </row>
    <row r="8" spans="1:4" s="47" customFormat="1" ht="21.75" customHeight="1">
      <c r="A8" s="440" t="s">
        <v>398</v>
      </c>
      <c r="B8" s="49">
        <f>收支餘絀預計表!D19</f>
        <v>572203</v>
      </c>
      <c r="C8" s="478" t="s">
        <v>363</v>
      </c>
      <c r="D8" s="479"/>
    </row>
    <row r="9" spans="1:4" s="47" customFormat="1" ht="21.75" customHeight="1">
      <c r="A9" s="4" t="s">
        <v>364</v>
      </c>
      <c r="B9" s="49">
        <f>-存款利息收入明細表!E24-投資業務收入明細表!E7</f>
        <v>-133376</v>
      </c>
      <c r="C9" s="436" t="s">
        <v>358</v>
      </c>
      <c r="D9" s="433"/>
    </row>
    <row r="10" spans="1:4" s="47" customFormat="1" ht="21.75" customHeight="1">
      <c r="A10" s="4" t="s">
        <v>399</v>
      </c>
      <c r="B10" s="49">
        <f>B8+B9</f>
        <v>438827</v>
      </c>
      <c r="C10" s="436"/>
      <c r="D10" s="433"/>
    </row>
    <row r="11" spans="1:4" s="47" customFormat="1" ht="21.75" customHeight="1">
      <c r="A11" s="4" t="s">
        <v>402</v>
      </c>
      <c r="B11" s="49">
        <v>-176850</v>
      </c>
      <c r="C11" s="363" t="s">
        <v>380</v>
      </c>
      <c r="D11" s="364" t="s">
        <v>373</v>
      </c>
    </row>
    <row r="12" spans="1:4" s="47" customFormat="1" ht="21.75" customHeight="1">
      <c r="A12" s="4"/>
      <c r="B12" s="49"/>
      <c r="C12" s="363" t="s">
        <v>302</v>
      </c>
      <c r="D12" s="364" t="s">
        <v>304</v>
      </c>
    </row>
    <row r="13" spans="1:4" s="47" customFormat="1" ht="21.75" customHeight="1">
      <c r="A13" s="4"/>
      <c r="B13" s="49"/>
      <c r="C13" s="363" t="s">
        <v>303</v>
      </c>
      <c r="D13" s="364" t="s">
        <v>305</v>
      </c>
    </row>
    <row r="14" spans="1:4" s="47" customFormat="1" ht="65.25" customHeight="1">
      <c r="A14" s="4"/>
      <c r="B14" s="49"/>
      <c r="C14" s="365" t="s">
        <v>372</v>
      </c>
      <c r="D14" s="366" t="s">
        <v>374</v>
      </c>
    </row>
    <row r="15" spans="1:4" s="47" customFormat="1" ht="22.5" customHeight="1">
      <c r="A15" s="4"/>
      <c r="B15" s="49"/>
      <c r="C15" s="363" t="s">
        <v>306</v>
      </c>
      <c r="D15" s="366" t="s">
        <v>390</v>
      </c>
    </row>
    <row r="16" spans="1:4" s="47" customFormat="1" ht="22.5" customHeight="1">
      <c r="A16" s="4"/>
      <c r="B16" s="49"/>
      <c r="C16" s="363" t="s">
        <v>339</v>
      </c>
      <c r="D16" s="366" t="s">
        <v>347</v>
      </c>
    </row>
    <row r="17" spans="1:4" s="47" customFormat="1" ht="22.5" customHeight="1">
      <c r="A17" s="444" t="s">
        <v>403</v>
      </c>
      <c r="B17" s="49">
        <f>SUM(B10:B11)</f>
        <v>261977</v>
      </c>
      <c r="C17" s="363"/>
      <c r="D17" s="366"/>
    </row>
    <row r="18" spans="1:4" s="47" customFormat="1" ht="22.5" customHeight="1">
      <c r="A18" s="440" t="s">
        <v>404</v>
      </c>
      <c r="B18" s="445">
        <v>0</v>
      </c>
      <c r="C18" s="363"/>
      <c r="D18" s="366"/>
    </row>
    <row r="19" spans="1:4" s="47" customFormat="1" ht="22.5" customHeight="1">
      <c r="A19" s="440" t="s">
        <v>405</v>
      </c>
      <c r="B19" s="445">
        <v>0</v>
      </c>
      <c r="C19" s="363"/>
      <c r="D19" s="366"/>
    </row>
    <row r="20" spans="1:4" s="47" customFormat="1" ht="22.5" customHeight="1">
      <c r="A20" s="440" t="s">
        <v>406</v>
      </c>
      <c r="B20" s="445">
        <v>0</v>
      </c>
      <c r="C20" s="363"/>
      <c r="D20" s="366"/>
    </row>
    <row r="21" spans="1:4" s="47" customFormat="1" ht="22.5" customHeight="1">
      <c r="A21" s="438" t="s">
        <v>407</v>
      </c>
      <c r="B21" s="46">
        <f>SUM(B12:B20)</f>
        <v>261977</v>
      </c>
      <c r="C21" s="367"/>
      <c r="D21" s="368"/>
    </row>
    <row r="22" spans="1:4" s="47" customFormat="1" ht="22.5" customHeight="1">
      <c r="A22" s="438" t="s">
        <v>359</v>
      </c>
      <c r="B22" s="46"/>
      <c r="C22" s="367"/>
      <c r="D22" s="368"/>
    </row>
    <row r="23" spans="1:4" s="47" customFormat="1" ht="22.5" customHeight="1">
      <c r="A23" s="4" t="s">
        <v>365</v>
      </c>
      <c r="B23" s="49">
        <f>-B9-預計平衡表!E18</f>
        <v>122762</v>
      </c>
      <c r="C23" s="482" t="s">
        <v>377</v>
      </c>
      <c r="D23" s="483"/>
    </row>
    <row r="24" spans="1:4" s="47" customFormat="1" ht="42" customHeight="1">
      <c r="A24" s="4" t="s">
        <v>346</v>
      </c>
      <c r="B24" s="49">
        <f>-預計平衡表!E15</f>
        <v>-19480</v>
      </c>
      <c r="C24" s="482" t="s">
        <v>395</v>
      </c>
      <c r="D24" s="479"/>
    </row>
    <row r="25" spans="1:4" s="47" customFormat="1" ht="42" customHeight="1">
      <c r="A25" s="437" t="s">
        <v>383</v>
      </c>
      <c r="B25" s="49">
        <f>-預計平衡表!E22</f>
        <v>-336398</v>
      </c>
      <c r="C25" s="482" t="s">
        <v>396</v>
      </c>
      <c r="D25" s="479"/>
    </row>
    <row r="26" spans="1:4" s="47" customFormat="1" ht="21.75" customHeight="1">
      <c r="A26" s="4" t="s">
        <v>366</v>
      </c>
      <c r="B26" s="49">
        <v>-1746</v>
      </c>
      <c r="C26" s="478" t="s">
        <v>360</v>
      </c>
      <c r="D26" s="479"/>
    </row>
    <row r="27" spans="1:4" s="47" customFormat="1" ht="21.75" customHeight="1">
      <c r="A27" s="438" t="s">
        <v>408</v>
      </c>
      <c r="B27" s="46">
        <f>B23+B24+B25+B26</f>
        <v>-234862</v>
      </c>
      <c r="C27" s="367"/>
      <c r="D27" s="368"/>
    </row>
    <row r="28" spans="1:4" s="47" customFormat="1" ht="21" customHeight="1">
      <c r="A28" s="251" t="s">
        <v>400</v>
      </c>
      <c r="B28" s="46">
        <f>B21+B27</f>
        <v>27115</v>
      </c>
      <c r="C28" s="57"/>
      <c r="D28" s="137"/>
    </row>
    <row r="29" spans="1:4" s="47" customFormat="1" ht="21" customHeight="1">
      <c r="A29" s="438" t="s">
        <v>361</v>
      </c>
      <c r="B29" s="46">
        <f>預計平衡表!D10</f>
        <v>2091831</v>
      </c>
      <c r="C29" s="57"/>
      <c r="D29" s="137"/>
    </row>
    <row r="30" spans="1:4" s="47" customFormat="1" ht="21" customHeight="1" thickBot="1">
      <c r="A30" s="439" t="s">
        <v>362</v>
      </c>
      <c r="B30" s="69">
        <f>B28+B29</f>
        <v>2118946</v>
      </c>
      <c r="C30" s="70"/>
      <c r="D30" s="138"/>
    </row>
    <row r="31" spans="1:4" ht="22.5" customHeight="1">
      <c r="A31" s="245" t="s">
        <v>300</v>
      </c>
      <c r="B31" s="362"/>
      <c r="C31" s="362"/>
      <c r="D31" s="362"/>
    </row>
    <row r="32" spans="1:4" ht="22.5" customHeight="1">
      <c r="A32" s="246" t="s">
        <v>301</v>
      </c>
      <c r="B32" s="362"/>
      <c r="C32" s="362"/>
      <c r="D32" s="362"/>
    </row>
    <row r="33" spans="1:4" ht="22.5" customHeight="1">
      <c r="A33" s="10" t="s">
        <v>299</v>
      </c>
      <c r="B33" s="362"/>
      <c r="C33" s="362"/>
      <c r="D33" s="362"/>
    </row>
    <row r="34" spans="1:4">
      <c r="B34" s="443">
        <f>B28+B29-B30</f>
        <v>0</v>
      </c>
    </row>
    <row r="35" spans="1:4">
      <c r="B35" s="443">
        <f>B30-預計平衡表!C10</f>
        <v>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1">
    <mergeCell ref="C8:D8"/>
    <mergeCell ref="C6:D6"/>
    <mergeCell ref="C24:D24"/>
    <mergeCell ref="C25:D25"/>
    <mergeCell ref="C26:D26"/>
    <mergeCell ref="C23:D23"/>
    <mergeCell ref="A1:D1"/>
    <mergeCell ref="A2:D2"/>
    <mergeCell ref="A3:D3"/>
    <mergeCell ref="C5:D5"/>
    <mergeCell ref="C7:D7"/>
  </mergeCells>
  <phoneticPr fontId="1" type="noConversion"/>
  <printOptions horizontalCentered="1"/>
  <pageMargins left="0.59055118110236227" right="0.59055118110236227" top="0.94488188976377963" bottom="0.94488188976377963" header="0.47244094488188981" footer="0.47244094488188981"/>
  <pageSetup paperSize="9" scale="99" firstPageNumber="9" orientation="portrait" useFirstPageNumber="1" r:id="rId3"/>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19"/>
  <sheetViews>
    <sheetView showGridLines="0" workbookViewId="0">
      <selection activeCell="F16" sqref="F16"/>
    </sheetView>
  </sheetViews>
  <sheetFormatPr defaultColWidth="12" defaultRowHeight="20.25"/>
  <cols>
    <col min="1" max="1" width="19.5" style="116" customWidth="1"/>
    <col min="2" max="2" width="13.625" style="86" customWidth="1"/>
    <col min="3" max="3" width="9.5" style="225" bestFit="1" customWidth="1"/>
    <col min="4" max="4" width="6.75" style="104" customWidth="1"/>
    <col min="5" max="5" width="13.625" style="86" customWidth="1"/>
    <col min="6" max="6" width="27.25" style="116" customWidth="1"/>
    <col min="7" max="16384" width="12" style="116"/>
  </cols>
  <sheetData>
    <row r="1" spans="1:7" s="84" customFormat="1" ht="27.75">
      <c r="A1" s="484" t="s">
        <v>3</v>
      </c>
      <c r="B1" s="485"/>
      <c r="C1" s="485"/>
      <c r="D1" s="485"/>
      <c r="E1" s="485"/>
      <c r="F1" s="485"/>
      <c r="G1" s="434"/>
    </row>
    <row r="2" spans="1:7" s="85" customFormat="1" ht="30">
      <c r="A2" s="486" t="s">
        <v>348</v>
      </c>
      <c r="B2" s="486"/>
      <c r="C2" s="486"/>
      <c r="D2" s="486"/>
      <c r="E2" s="486"/>
      <c r="F2" s="486"/>
      <c r="G2" s="435"/>
    </row>
    <row r="3" spans="1:7" s="86" customFormat="1" ht="19.5">
      <c r="A3" s="487" t="s">
        <v>282</v>
      </c>
      <c r="B3" s="488"/>
      <c r="C3" s="488"/>
      <c r="D3" s="488"/>
      <c r="E3" s="488"/>
      <c r="F3" s="488"/>
    </row>
    <row r="4" spans="1:7" s="86" customFormat="1" ht="17.25" thickBot="1">
      <c r="C4" s="225"/>
      <c r="D4" s="104"/>
      <c r="F4" s="6" t="s">
        <v>0</v>
      </c>
    </row>
    <row r="5" spans="1:7" s="110" customFormat="1" ht="36" customHeight="1">
      <c r="A5" s="83" t="s">
        <v>24</v>
      </c>
      <c r="B5" s="119" t="s">
        <v>25</v>
      </c>
      <c r="C5" s="230" t="s">
        <v>26</v>
      </c>
      <c r="D5" s="119" t="s">
        <v>27</v>
      </c>
      <c r="E5" s="119" t="s">
        <v>28</v>
      </c>
      <c r="F5" s="120" t="s">
        <v>29</v>
      </c>
    </row>
    <row r="6" spans="1:7" s="111" customFormat="1" ht="12" customHeight="1">
      <c r="A6" s="117"/>
      <c r="B6" s="187"/>
      <c r="C6" s="228"/>
      <c r="D6" s="100"/>
      <c r="E6" s="187"/>
      <c r="F6" s="118"/>
    </row>
    <row r="7" spans="1:7" s="86" customFormat="1" ht="65.25" customHeight="1">
      <c r="A7" s="441" t="s">
        <v>367</v>
      </c>
      <c r="B7" s="92">
        <v>4956000</v>
      </c>
      <c r="C7" s="232">
        <v>1.9599999999999999E-2</v>
      </c>
      <c r="D7" s="121" t="s">
        <v>368</v>
      </c>
      <c r="E7" s="93">
        <v>97138</v>
      </c>
      <c r="F7" s="202" t="s">
        <v>421</v>
      </c>
    </row>
    <row r="8" spans="1:7" s="86" customFormat="1" ht="15.75" customHeight="1">
      <c r="A8" s="109"/>
      <c r="B8" s="95"/>
      <c r="C8" s="228"/>
      <c r="D8" s="96"/>
      <c r="E8" s="97"/>
      <c r="F8" s="202"/>
    </row>
    <row r="9" spans="1:7" s="113" customFormat="1" ht="60.75" customHeight="1">
      <c r="A9" s="442" t="s">
        <v>369</v>
      </c>
      <c r="B9" s="92">
        <v>1858000</v>
      </c>
      <c r="C9" s="232">
        <v>5.7799999999999997E-2</v>
      </c>
      <c r="D9" s="121" t="s">
        <v>368</v>
      </c>
      <c r="E9" s="93">
        <v>107392</v>
      </c>
      <c r="F9" s="202" t="s">
        <v>422</v>
      </c>
    </row>
    <row r="10" spans="1:7" s="111" customFormat="1" ht="36" customHeight="1">
      <c r="A10" s="108"/>
      <c r="B10" s="95"/>
      <c r="C10" s="228"/>
      <c r="D10" s="96"/>
      <c r="E10" s="97"/>
      <c r="F10" s="140"/>
    </row>
    <row r="11" spans="1:7" s="111" customFormat="1" ht="46.5" customHeight="1">
      <c r="A11" s="109"/>
      <c r="B11" s="95"/>
      <c r="C11" s="228"/>
      <c r="D11" s="96"/>
      <c r="E11" s="97"/>
      <c r="F11" s="267"/>
    </row>
    <row r="12" spans="1:7" s="111" customFormat="1" ht="46.5" customHeight="1">
      <c r="A12" s="253"/>
      <c r="B12" s="92"/>
      <c r="C12" s="232"/>
      <c r="D12" s="121"/>
      <c r="E12" s="93"/>
      <c r="F12" s="202"/>
    </row>
    <row r="13" spans="1:7" s="111" customFormat="1" ht="46.5" customHeight="1">
      <c r="A13" s="253"/>
      <c r="B13" s="92"/>
      <c r="C13" s="232"/>
      <c r="D13" s="121"/>
      <c r="E13" s="93"/>
      <c r="F13" s="202"/>
    </row>
    <row r="14" spans="1:7" s="111" customFormat="1" ht="52.5" customHeight="1">
      <c r="A14" s="253"/>
      <c r="B14" s="92"/>
      <c r="C14" s="232"/>
      <c r="D14" s="121"/>
      <c r="E14" s="93"/>
      <c r="F14" s="202"/>
    </row>
    <row r="15" spans="1:7" s="111" customFormat="1" ht="52.5" customHeight="1">
      <c r="A15" s="253"/>
      <c r="B15" s="92"/>
      <c r="C15" s="232"/>
      <c r="D15" s="121"/>
      <c r="E15" s="93"/>
      <c r="F15" s="202"/>
    </row>
    <row r="16" spans="1:7" s="111" customFormat="1" ht="52.5" customHeight="1">
      <c r="A16" s="108"/>
      <c r="B16" s="95"/>
      <c r="C16" s="228"/>
      <c r="D16" s="96"/>
      <c r="E16" s="97"/>
      <c r="F16" s="140"/>
    </row>
    <row r="17" spans="1:6" s="111" customFormat="1" ht="52.5" customHeight="1">
      <c r="A17" s="114"/>
      <c r="B17" s="95"/>
      <c r="C17" s="228"/>
      <c r="D17" s="96"/>
      <c r="E17" s="97"/>
      <c r="F17" s="112"/>
    </row>
    <row r="18" spans="1:6" s="111" customFormat="1" ht="46.5" customHeight="1">
      <c r="A18" s="114"/>
      <c r="B18" s="99"/>
      <c r="C18" s="228"/>
      <c r="D18" s="96"/>
      <c r="E18" s="97"/>
      <c r="F18" s="112"/>
    </row>
    <row r="19" spans="1:6" s="111" customFormat="1" ht="30" customHeight="1" thickBot="1">
      <c r="A19" s="252" t="s">
        <v>17</v>
      </c>
      <c r="B19" s="102">
        <f>B9+B7</f>
        <v>6814000</v>
      </c>
      <c r="C19" s="229"/>
      <c r="D19" s="106"/>
      <c r="E19" s="102">
        <f>E9+E7</f>
        <v>204530</v>
      </c>
      <c r="F19" s="115"/>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2"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T24"/>
  <sheetViews>
    <sheetView showGridLines="0" workbookViewId="0">
      <selection activeCell="C22" sqref="C22"/>
    </sheetView>
  </sheetViews>
  <sheetFormatPr defaultColWidth="12" defaultRowHeight="15.75"/>
  <cols>
    <col min="1" max="1" width="19.5" style="86" customWidth="1"/>
    <col min="2" max="2" width="13.625" style="86" customWidth="1"/>
    <col min="3" max="3" width="9.5" style="225" customWidth="1"/>
    <col min="4" max="4" width="6.75" style="104" customWidth="1"/>
    <col min="5" max="5" width="13.625" style="86" customWidth="1"/>
    <col min="6" max="6" width="27.125" style="86" customWidth="1"/>
    <col min="7" max="16384" width="12" style="86"/>
  </cols>
  <sheetData>
    <row r="1" spans="1:20" ht="27.75">
      <c r="A1" s="462" t="s">
        <v>4</v>
      </c>
      <c r="B1" s="463"/>
      <c r="C1" s="463"/>
      <c r="D1" s="463"/>
      <c r="E1" s="463"/>
      <c r="F1" s="463"/>
    </row>
    <row r="2" spans="1:20" ht="30">
      <c r="A2" s="465" t="s">
        <v>349</v>
      </c>
      <c r="B2" s="465"/>
      <c r="C2" s="465"/>
      <c r="D2" s="465"/>
      <c r="E2" s="465"/>
      <c r="F2" s="465"/>
    </row>
    <row r="3" spans="1:20" ht="19.5">
      <c r="A3" s="487" t="s">
        <v>281</v>
      </c>
      <c r="B3" s="488"/>
      <c r="C3" s="488"/>
      <c r="D3" s="488"/>
      <c r="E3" s="488"/>
      <c r="F3" s="488"/>
    </row>
    <row r="4" spans="1:20" ht="17.25" thickBot="1">
      <c r="F4" s="6" t="s">
        <v>0</v>
      </c>
    </row>
    <row r="5" spans="1:20" s="88" customFormat="1" ht="36" customHeight="1">
      <c r="A5" s="83" t="s">
        <v>8</v>
      </c>
      <c r="B5" s="82" t="s">
        <v>9</v>
      </c>
      <c r="C5" s="226" t="s">
        <v>51</v>
      </c>
      <c r="D5" s="82" t="s">
        <v>5</v>
      </c>
      <c r="E5" s="82" t="s">
        <v>6</v>
      </c>
      <c r="F5" s="87" t="s">
        <v>7</v>
      </c>
    </row>
    <row r="6" spans="1:20" s="88" customFormat="1" ht="12" customHeight="1">
      <c r="A6" s="107"/>
      <c r="B6" s="90"/>
      <c r="C6" s="227"/>
      <c r="D6" s="105"/>
      <c r="E6" s="89"/>
      <c r="F6" s="91"/>
    </row>
    <row r="7" spans="1:20" ht="59.25" customHeight="1">
      <c r="A7" s="441" t="s">
        <v>370</v>
      </c>
      <c r="B7" s="92">
        <v>5575000</v>
      </c>
      <c r="C7" s="232">
        <v>6.4999999999999997E-3</v>
      </c>
      <c r="D7" s="121" t="s">
        <v>371</v>
      </c>
      <c r="E7" s="93">
        <f>ROUND(B7*C7,0)</f>
        <v>36238</v>
      </c>
      <c r="F7" s="202" t="s">
        <v>409</v>
      </c>
    </row>
    <row r="8" spans="1:20" ht="36" customHeight="1">
      <c r="A8" s="109"/>
      <c r="B8" s="95"/>
      <c r="C8" s="228"/>
      <c r="D8" s="96"/>
      <c r="E8" s="97"/>
      <c r="F8" s="8"/>
    </row>
    <row r="9" spans="1:20" ht="36" customHeight="1">
      <c r="A9" s="253"/>
      <c r="B9" s="92"/>
      <c r="C9" s="228"/>
      <c r="D9" s="96"/>
      <c r="E9" s="93"/>
      <c r="F9" s="202"/>
    </row>
    <row r="10" spans="1:20" s="113" customFormat="1" ht="36" customHeight="1">
      <c r="A10" s="253"/>
      <c r="B10" s="92"/>
      <c r="C10" s="231"/>
      <c r="D10" s="96"/>
      <c r="E10" s="93"/>
      <c r="F10" s="202"/>
    </row>
    <row r="11" spans="1:20" s="111" customFormat="1" ht="36" customHeight="1">
      <c r="A11" s="108"/>
      <c r="B11" s="95"/>
      <c r="C11" s="228"/>
      <c r="D11" s="96"/>
      <c r="E11" s="97"/>
      <c r="F11" s="140"/>
    </row>
    <row r="12" spans="1:20" ht="36" customHeight="1">
      <c r="A12" s="108"/>
      <c r="B12" s="95"/>
      <c r="C12" s="228"/>
      <c r="D12" s="96"/>
      <c r="E12" s="97"/>
      <c r="F12" s="8"/>
    </row>
    <row r="13" spans="1:20" ht="24.75" customHeight="1">
      <c r="A13" s="109"/>
      <c r="B13" s="99"/>
      <c r="C13" s="228"/>
      <c r="D13" s="96"/>
      <c r="E13" s="97"/>
      <c r="F13" s="98"/>
    </row>
    <row r="14" spans="1:20" s="101" customFormat="1" ht="24.75" customHeight="1">
      <c r="A14" s="109"/>
      <c r="B14" s="99"/>
      <c r="C14" s="228"/>
      <c r="D14" s="96"/>
      <c r="E14" s="97"/>
      <c r="F14" s="98"/>
      <c r="G14" s="86"/>
      <c r="H14" s="86"/>
      <c r="I14" s="86"/>
      <c r="J14" s="86"/>
      <c r="K14" s="86"/>
      <c r="L14" s="86"/>
      <c r="M14" s="86"/>
      <c r="N14" s="86"/>
      <c r="O14" s="86"/>
      <c r="P14" s="86"/>
      <c r="Q14" s="86"/>
      <c r="R14" s="86"/>
      <c r="S14" s="86"/>
      <c r="T14" s="86"/>
    </row>
    <row r="15" spans="1:20" ht="24.75" customHeight="1">
      <c r="A15" s="109"/>
      <c r="B15" s="99"/>
      <c r="C15" s="228"/>
      <c r="D15" s="96"/>
      <c r="E15" s="97"/>
      <c r="F15" s="98"/>
    </row>
    <row r="16" spans="1:20" s="101" customFormat="1" ht="24.75" customHeight="1">
      <c r="A16" s="109"/>
      <c r="B16" s="99"/>
      <c r="C16" s="228"/>
      <c r="D16" s="96"/>
      <c r="E16" s="97"/>
      <c r="F16" s="98"/>
      <c r="G16" s="86"/>
      <c r="H16" s="86"/>
      <c r="I16" s="86"/>
      <c r="J16" s="86"/>
      <c r="K16" s="86"/>
      <c r="L16" s="86"/>
      <c r="M16" s="86"/>
      <c r="N16" s="86"/>
      <c r="O16" s="86"/>
      <c r="P16" s="86"/>
      <c r="Q16" s="86"/>
      <c r="R16" s="86"/>
      <c r="S16" s="86"/>
      <c r="T16" s="86"/>
    </row>
    <row r="17" spans="1:20" s="101" customFormat="1" ht="24.75" customHeight="1">
      <c r="A17" s="109"/>
      <c r="B17" s="99"/>
      <c r="C17" s="228"/>
      <c r="D17" s="96"/>
      <c r="E17" s="97"/>
      <c r="F17" s="98"/>
      <c r="G17" s="86"/>
      <c r="H17" s="86"/>
      <c r="I17" s="86"/>
      <c r="J17" s="86"/>
      <c r="K17" s="86"/>
      <c r="L17" s="86"/>
      <c r="M17" s="86"/>
      <c r="N17" s="86"/>
      <c r="O17" s="86"/>
      <c r="P17" s="86"/>
      <c r="Q17" s="86"/>
      <c r="R17" s="86"/>
      <c r="S17" s="86"/>
      <c r="T17" s="86"/>
    </row>
    <row r="18" spans="1:20" ht="45.75" customHeight="1">
      <c r="A18" s="109"/>
      <c r="B18" s="99"/>
      <c r="C18" s="228"/>
      <c r="D18" s="96"/>
      <c r="E18" s="97"/>
      <c r="F18" s="98"/>
    </row>
    <row r="19" spans="1:20" ht="30.75" customHeight="1">
      <c r="A19" s="109"/>
      <c r="B19" s="99"/>
      <c r="C19" s="228"/>
      <c r="D19" s="96"/>
      <c r="E19" s="97"/>
      <c r="F19" s="98"/>
    </row>
    <row r="20" spans="1:20" ht="31.5" customHeight="1">
      <c r="A20" s="109"/>
      <c r="B20" s="99"/>
      <c r="C20" s="228"/>
      <c r="D20" s="96"/>
      <c r="E20" s="97"/>
      <c r="F20" s="98"/>
    </row>
    <row r="21" spans="1:20" s="101" customFormat="1" ht="31.5" customHeight="1">
      <c r="A21" s="109"/>
      <c r="B21" s="99"/>
      <c r="C21" s="228"/>
      <c r="D21" s="96"/>
      <c r="E21" s="97"/>
      <c r="F21" s="98"/>
      <c r="G21" s="86"/>
      <c r="H21" s="86"/>
      <c r="I21" s="86"/>
      <c r="J21" s="86"/>
      <c r="K21" s="86"/>
      <c r="L21" s="86"/>
      <c r="M21" s="86"/>
      <c r="N21" s="86"/>
      <c r="O21" s="86"/>
      <c r="P21" s="86"/>
      <c r="Q21" s="86"/>
      <c r="R21" s="86"/>
      <c r="S21" s="86"/>
      <c r="T21" s="86"/>
    </row>
    <row r="22" spans="1:20" s="101" customFormat="1" ht="33" customHeight="1">
      <c r="A22" s="109"/>
      <c r="B22" s="99"/>
      <c r="C22" s="228"/>
      <c r="D22" s="96"/>
      <c r="E22" s="97"/>
      <c r="F22" s="98"/>
      <c r="G22" s="86"/>
      <c r="H22" s="86"/>
      <c r="I22" s="86"/>
      <c r="J22" s="86"/>
      <c r="K22" s="86"/>
      <c r="L22" s="86"/>
      <c r="M22" s="86"/>
      <c r="N22" s="86"/>
      <c r="O22" s="86"/>
      <c r="P22" s="86"/>
      <c r="Q22" s="86"/>
      <c r="R22" s="86"/>
      <c r="S22" s="86"/>
      <c r="T22" s="86"/>
    </row>
    <row r="23" spans="1:20" ht="38.25" customHeight="1">
      <c r="A23" s="109"/>
      <c r="B23" s="99"/>
      <c r="C23" s="228"/>
      <c r="D23" s="96"/>
      <c r="E23" s="97"/>
      <c r="F23" s="98"/>
    </row>
    <row r="24" spans="1:20" ht="30" customHeight="1" thickBot="1">
      <c r="A24" s="252" t="s">
        <v>84</v>
      </c>
      <c r="B24" s="102">
        <f>B7</f>
        <v>5575000</v>
      </c>
      <c r="C24" s="229"/>
      <c r="D24" s="106"/>
      <c r="E24" s="102">
        <f>E7</f>
        <v>36238</v>
      </c>
      <c r="F24" s="103"/>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showGridLines="0" topLeftCell="A16" zoomScale="120" zoomScaleNormal="120" workbookViewId="0">
      <selection activeCell="D18" sqref="D18"/>
    </sheetView>
  </sheetViews>
  <sheetFormatPr defaultColWidth="12" defaultRowHeight="15.75"/>
  <cols>
    <col min="1" max="1" width="30.625" style="209" customWidth="1"/>
    <col min="2" max="3" width="9.5" style="209" bestFit="1" customWidth="1"/>
    <col min="4" max="4" width="7.5" style="209" bestFit="1" customWidth="1"/>
    <col min="5" max="5" width="13.375" style="209" customWidth="1"/>
    <col min="6" max="6" width="8.5" style="209" bestFit="1" customWidth="1"/>
    <col min="7" max="7" width="9.25" style="209" bestFit="1" customWidth="1"/>
    <col min="8" max="8" width="10.75" style="209" customWidth="1"/>
    <col min="9" max="16384" width="12" style="209"/>
  </cols>
  <sheetData>
    <row r="1" spans="1:10" s="210" customFormat="1" ht="30">
      <c r="A1" s="489" t="s">
        <v>212</v>
      </c>
      <c r="B1" s="490"/>
      <c r="C1" s="490"/>
      <c r="D1" s="490"/>
      <c r="E1" s="490"/>
      <c r="F1" s="490"/>
      <c r="G1" s="490"/>
      <c r="H1" s="490"/>
    </row>
    <row r="2" spans="1:10" s="211" customFormat="1" ht="32.25">
      <c r="A2" s="491" t="s">
        <v>213</v>
      </c>
      <c r="B2" s="492"/>
      <c r="C2" s="492"/>
      <c r="D2" s="492"/>
      <c r="E2" s="492"/>
      <c r="F2" s="492"/>
      <c r="G2" s="492"/>
      <c r="H2" s="492"/>
    </row>
    <row r="3" spans="1:10" s="341" customFormat="1" ht="21">
      <c r="A3" s="493" t="s">
        <v>280</v>
      </c>
      <c r="B3" s="494"/>
      <c r="C3" s="494"/>
      <c r="D3" s="494"/>
      <c r="E3" s="494"/>
      <c r="F3" s="494"/>
      <c r="G3" s="494"/>
      <c r="H3" s="494"/>
    </row>
    <row r="4" spans="1:10" s="28" customFormat="1" ht="18.75" customHeight="1" thickBot="1">
      <c r="A4" s="495"/>
      <c r="B4" s="495"/>
      <c r="C4" s="495"/>
      <c r="D4" s="495"/>
      <c r="E4" s="495"/>
      <c r="F4" s="342"/>
      <c r="G4" s="342"/>
      <c r="H4" s="343"/>
    </row>
    <row r="5" spans="1:10" s="349" customFormat="1" ht="69.75" customHeight="1">
      <c r="A5" s="344" t="s">
        <v>33</v>
      </c>
      <c r="B5" s="345" t="s">
        <v>192</v>
      </c>
      <c r="C5" s="345" t="s">
        <v>193</v>
      </c>
      <c r="D5" s="345" t="s">
        <v>194</v>
      </c>
      <c r="E5" s="346" t="s">
        <v>195</v>
      </c>
      <c r="F5" s="347" t="s">
        <v>102</v>
      </c>
      <c r="G5" s="345" t="s">
        <v>103</v>
      </c>
      <c r="H5" s="348" t="s">
        <v>104</v>
      </c>
      <c r="J5" s="350"/>
    </row>
    <row r="6" spans="1:10" s="21" customFormat="1" ht="12" customHeight="1">
      <c r="A6" s="351"/>
      <c r="B6" s="352"/>
      <c r="C6" s="352"/>
      <c r="D6" s="352"/>
      <c r="E6" s="352"/>
      <c r="F6" s="352"/>
      <c r="G6" s="353"/>
      <c r="H6" s="20"/>
    </row>
    <row r="7" spans="1:10" s="24" customFormat="1" ht="31.5" customHeight="1">
      <c r="A7" s="354" t="s">
        <v>36</v>
      </c>
      <c r="B7" s="355">
        <v>2660</v>
      </c>
      <c r="C7" s="355">
        <v>17200</v>
      </c>
      <c r="D7" s="240">
        <v>26380</v>
      </c>
      <c r="E7" s="240">
        <f>C7*D7</f>
        <v>453736000</v>
      </c>
      <c r="F7" s="241" t="s">
        <v>272</v>
      </c>
      <c r="G7" s="240">
        <f>ROUND(E7*0.025%,0)</f>
        <v>113434</v>
      </c>
      <c r="H7" s="242">
        <f>ROUND(G7*12/1000,0)</f>
        <v>1361</v>
      </c>
    </row>
    <row r="8" spans="1:10" s="24" customFormat="1" ht="31.5" customHeight="1">
      <c r="A8" s="354" t="s">
        <v>37</v>
      </c>
      <c r="B8" s="356">
        <v>350</v>
      </c>
      <c r="C8" s="355">
        <v>3350</v>
      </c>
      <c r="D8" s="240">
        <v>33300</v>
      </c>
      <c r="E8" s="240">
        <f t="shared" ref="E8:E25" si="0">C8*D8</f>
        <v>111555000</v>
      </c>
      <c r="F8" s="241" t="s">
        <v>272</v>
      </c>
      <c r="G8" s="240">
        <f t="shared" ref="G8:G25" si="1">ROUND(E8*0.025%,0)</f>
        <v>27889</v>
      </c>
      <c r="H8" s="242">
        <f t="shared" ref="H8:H25" si="2">ROUND(G8*12/1000,0)</f>
        <v>335</v>
      </c>
      <c r="I8" s="357"/>
    </row>
    <row r="9" spans="1:10" s="24" customFormat="1" ht="31.5" customHeight="1">
      <c r="A9" s="354" t="s">
        <v>335</v>
      </c>
      <c r="B9" s="355">
        <v>94000</v>
      </c>
      <c r="C9" s="355">
        <v>2492850</v>
      </c>
      <c r="D9" s="240">
        <v>33500</v>
      </c>
      <c r="E9" s="240">
        <f t="shared" si="0"/>
        <v>83510475000</v>
      </c>
      <c r="F9" s="241" t="s">
        <v>272</v>
      </c>
      <c r="G9" s="240">
        <f t="shared" si="1"/>
        <v>20877619</v>
      </c>
      <c r="H9" s="242">
        <f t="shared" si="2"/>
        <v>250531</v>
      </c>
    </row>
    <row r="10" spans="1:10" s="24" customFormat="1" ht="31.5" customHeight="1">
      <c r="A10" s="354" t="s">
        <v>38</v>
      </c>
      <c r="B10" s="356">
        <v>300</v>
      </c>
      <c r="C10" s="355">
        <v>20600</v>
      </c>
      <c r="D10" s="240">
        <v>42100</v>
      </c>
      <c r="E10" s="240">
        <f t="shared" si="0"/>
        <v>867260000</v>
      </c>
      <c r="F10" s="241" t="s">
        <v>272</v>
      </c>
      <c r="G10" s="240">
        <f t="shared" si="1"/>
        <v>216815</v>
      </c>
      <c r="H10" s="242">
        <f t="shared" si="2"/>
        <v>2602</v>
      </c>
    </row>
    <row r="11" spans="1:10" s="24" customFormat="1" ht="31.5" customHeight="1">
      <c r="A11" s="354" t="s">
        <v>39</v>
      </c>
      <c r="B11" s="355">
        <v>3370</v>
      </c>
      <c r="C11" s="355">
        <v>35800</v>
      </c>
      <c r="D11" s="240">
        <v>30000</v>
      </c>
      <c r="E11" s="240">
        <f t="shared" si="0"/>
        <v>1074000000</v>
      </c>
      <c r="F11" s="241" t="s">
        <v>272</v>
      </c>
      <c r="G11" s="240">
        <f t="shared" si="1"/>
        <v>268500</v>
      </c>
      <c r="H11" s="242">
        <f t="shared" si="2"/>
        <v>3222</v>
      </c>
    </row>
    <row r="12" spans="1:10" s="24" customFormat="1" ht="31.5" customHeight="1">
      <c r="A12" s="354" t="s">
        <v>336</v>
      </c>
      <c r="B12" s="355">
        <v>42100</v>
      </c>
      <c r="C12" s="355">
        <v>296700</v>
      </c>
      <c r="D12" s="240">
        <v>31090</v>
      </c>
      <c r="E12" s="240">
        <f t="shared" si="0"/>
        <v>9224403000</v>
      </c>
      <c r="F12" s="241" t="s">
        <v>272</v>
      </c>
      <c r="G12" s="240">
        <f t="shared" si="1"/>
        <v>2306101</v>
      </c>
      <c r="H12" s="242">
        <f t="shared" si="2"/>
        <v>27673</v>
      </c>
    </row>
    <row r="13" spans="1:10" s="24" customFormat="1" ht="31.5" customHeight="1">
      <c r="A13" s="354" t="s">
        <v>40</v>
      </c>
      <c r="B13" s="355">
        <v>181190</v>
      </c>
      <c r="C13" s="355">
        <v>1534780</v>
      </c>
      <c r="D13" s="240">
        <v>29910</v>
      </c>
      <c r="E13" s="240">
        <f t="shared" si="0"/>
        <v>45905269800</v>
      </c>
      <c r="F13" s="241" t="s">
        <v>272</v>
      </c>
      <c r="G13" s="240">
        <f t="shared" si="1"/>
        <v>11476317</v>
      </c>
      <c r="H13" s="242">
        <f t="shared" si="2"/>
        <v>137716</v>
      </c>
    </row>
    <row r="14" spans="1:10" s="24" customFormat="1" ht="31.5" customHeight="1">
      <c r="A14" s="354" t="s">
        <v>41</v>
      </c>
      <c r="B14" s="355">
        <v>9380</v>
      </c>
      <c r="C14" s="355">
        <v>226110</v>
      </c>
      <c r="D14" s="240">
        <v>36900</v>
      </c>
      <c r="E14" s="240">
        <f t="shared" si="0"/>
        <v>8343459000</v>
      </c>
      <c r="F14" s="241" t="s">
        <v>272</v>
      </c>
      <c r="G14" s="240">
        <f t="shared" si="1"/>
        <v>2085865</v>
      </c>
      <c r="H14" s="242">
        <f t="shared" si="2"/>
        <v>25030</v>
      </c>
    </row>
    <row r="15" spans="1:10" s="24" customFormat="1" ht="31.5" customHeight="1">
      <c r="A15" s="354" t="s">
        <v>42</v>
      </c>
      <c r="B15" s="355">
        <v>22490</v>
      </c>
      <c r="C15" s="355">
        <v>327400</v>
      </c>
      <c r="D15" s="240">
        <v>26010</v>
      </c>
      <c r="E15" s="240">
        <f t="shared" si="0"/>
        <v>8515674000</v>
      </c>
      <c r="F15" s="241" t="s">
        <v>272</v>
      </c>
      <c r="G15" s="240">
        <f t="shared" si="1"/>
        <v>2128919</v>
      </c>
      <c r="H15" s="242">
        <f t="shared" si="2"/>
        <v>25547</v>
      </c>
    </row>
    <row r="16" spans="1:10" s="24" customFormat="1" ht="31.5" customHeight="1">
      <c r="A16" s="354" t="s">
        <v>337</v>
      </c>
      <c r="B16" s="355">
        <v>10300</v>
      </c>
      <c r="C16" s="355">
        <v>230200</v>
      </c>
      <c r="D16" s="240">
        <v>38000</v>
      </c>
      <c r="E16" s="240">
        <f t="shared" si="0"/>
        <v>8747600000</v>
      </c>
      <c r="F16" s="241" t="s">
        <v>272</v>
      </c>
      <c r="G16" s="240">
        <f t="shared" si="1"/>
        <v>2186900</v>
      </c>
      <c r="H16" s="242">
        <f t="shared" si="2"/>
        <v>26243</v>
      </c>
    </row>
    <row r="17" spans="1:8" s="24" customFormat="1" ht="31.5" customHeight="1">
      <c r="A17" s="354" t="s">
        <v>43</v>
      </c>
      <c r="B17" s="355">
        <v>7150</v>
      </c>
      <c r="C17" s="355">
        <v>339680</v>
      </c>
      <c r="D17" s="240">
        <v>40100</v>
      </c>
      <c r="E17" s="240">
        <f t="shared" si="0"/>
        <v>13621168000</v>
      </c>
      <c r="F17" s="241" t="s">
        <v>272</v>
      </c>
      <c r="G17" s="240">
        <f t="shared" si="1"/>
        <v>3405292</v>
      </c>
      <c r="H17" s="242">
        <f t="shared" si="2"/>
        <v>40864</v>
      </c>
    </row>
    <row r="18" spans="1:8" s="24" customFormat="1" ht="31.5" customHeight="1">
      <c r="A18" s="354" t="s">
        <v>44</v>
      </c>
      <c r="B18" s="355">
        <v>13400</v>
      </c>
      <c r="C18" s="355">
        <v>99140</v>
      </c>
      <c r="D18" s="240">
        <v>32000</v>
      </c>
      <c r="E18" s="240">
        <f t="shared" si="0"/>
        <v>3172480000</v>
      </c>
      <c r="F18" s="241" t="s">
        <v>272</v>
      </c>
      <c r="G18" s="240">
        <f t="shared" si="1"/>
        <v>793120</v>
      </c>
      <c r="H18" s="242">
        <f t="shared" si="2"/>
        <v>9517</v>
      </c>
    </row>
    <row r="19" spans="1:8" s="24" customFormat="1" ht="31.5" customHeight="1">
      <c r="A19" s="354" t="s">
        <v>45</v>
      </c>
      <c r="B19" s="355">
        <v>31690</v>
      </c>
      <c r="C19" s="355">
        <v>311030</v>
      </c>
      <c r="D19" s="240">
        <v>36050</v>
      </c>
      <c r="E19" s="240">
        <f t="shared" si="0"/>
        <v>11212631500</v>
      </c>
      <c r="F19" s="241" t="s">
        <v>272</v>
      </c>
      <c r="G19" s="240">
        <f t="shared" si="1"/>
        <v>2803158</v>
      </c>
      <c r="H19" s="242">
        <f t="shared" si="2"/>
        <v>33638</v>
      </c>
    </row>
    <row r="20" spans="1:8" s="24" customFormat="1" ht="31.5" customHeight="1">
      <c r="A20" s="354" t="s">
        <v>46</v>
      </c>
      <c r="B20" s="355">
        <v>13650</v>
      </c>
      <c r="C20" s="355">
        <v>297750</v>
      </c>
      <c r="D20" s="240">
        <v>28030</v>
      </c>
      <c r="E20" s="240">
        <f t="shared" si="0"/>
        <v>8345932500</v>
      </c>
      <c r="F20" s="241" t="s">
        <v>272</v>
      </c>
      <c r="G20" s="240">
        <f t="shared" si="1"/>
        <v>2086483</v>
      </c>
      <c r="H20" s="242">
        <f t="shared" si="2"/>
        <v>25038</v>
      </c>
    </row>
    <row r="21" spans="1:8" s="24" customFormat="1" ht="31.5" customHeight="1">
      <c r="A21" s="354" t="s">
        <v>47</v>
      </c>
      <c r="B21" s="355">
        <v>2480</v>
      </c>
      <c r="C21" s="355">
        <v>92250</v>
      </c>
      <c r="D21" s="240">
        <v>34800</v>
      </c>
      <c r="E21" s="240">
        <f t="shared" si="0"/>
        <v>3210300000</v>
      </c>
      <c r="F21" s="241" t="s">
        <v>272</v>
      </c>
      <c r="G21" s="240">
        <f t="shared" si="1"/>
        <v>802575</v>
      </c>
      <c r="H21" s="242">
        <f t="shared" si="2"/>
        <v>9631</v>
      </c>
    </row>
    <row r="22" spans="1:8" s="24" customFormat="1" ht="31.5" customHeight="1">
      <c r="A22" s="354" t="s">
        <v>338</v>
      </c>
      <c r="B22" s="355">
        <v>16240</v>
      </c>
      <c r="C22" s="355">
        <v>177000</v>
      </c>
      <c r="D22" s="240">
        <v>27000</v>
      </c>
      <c r="E22" s="240">
        <f t="shared" si="0"/>
        <v>4779000000</v>
      </c>
      <c r="F22" s="241" t="s">
        <v>272</v>
      </c>
      <c r="G22" s="240">
        <f t="shared" si="1"/>
        <v>1194750</v>
      </c>
      <c r="H22" s="242">
        <f t="shared" si="2"/>
        <v>14337</v>
      </c>
    </row>
    <row r="23" spans="1:8" s="24" customFormat="1" ht="31.5" customHeight="1">
      <c r="A23" s="354" t="s">
        <v>48</v>
      </c>
      <c r="B23" s="355">
        <v>25780</v>
      </c>
      <c r="C23" s="355">
        <v>391900</v>
      </c>
      <c r="D23" s="240">
        <v>34050</v>
      </c>
      <c r="E23" s="240">
        <f t="shared" si="0"/>
        <v>13344195000</v>
      </c>
      <c r="F23" s="241" t="s">
        <v>272</v>
      </c>
      <c r="G23" s="240">
        <f t="shared" si="1"/>
        <v>3336049</v>
      </c>
      <c r="H23" s="242">
        <f t="shared" si="2"/>
        <v>40033</v>
      </c>
    </row>
    <row r="24" spans="1:8" s="24" customFormat="1" ht="31.5" customHeight="1">
      <c r="A24" s="354" t="s">
        <v>49</v>
      </c>
      <c r="B24" s="355">
        <v>3050</v>
      </c>
      <c r="C24" s="355">
        <v>42000</v>
      </c>
      <c r="D24" s="240">
        <v>28300</v>
      </c>
      <c r="E24" s="240">
        <f t="shared" si="0"/>
        <v>1188600000</v>
      </c>
      <c r="F24" s="241" t="s">
        <v>272</v>
      </c>
      <c r="G24" s="240">
        <f t="shared" si="1"/>
        <v>297150</v>
      </c>
      <c r="H24" s="242">
        <f t="shared" si="2"/>
        <v>3566</v>
      </c>
    </row>
    <row r="25" spans="1:8" s="24" customFormat="1" ht="36.75" customHeight="1">
      <c r="A25" s="354" t="s">
        <v>50</v>
      </c>
      <c r="B25" s="355">
        <v>20420</v>
      </c>
      <c r="C25" s="355">
        <v>144260</v>
      </c>
      <c r="D25" s="240">
        <v>31000</v>
      </c>
      <c r="E25" s="240">
        <f t="shared" si="0"/>
        <v>4472060000</v>
      </c>
      <c r="F25" s="241" t="s">
        <v>272</v>
      </c>
      <c r="G25" s="240">
        <f t="shared" si="1"/>
        <v>1118015</v>
      </c>
      <c r="H25" s="242">
        <f t="shared" si="2"/>
        <v>13416</v>
      </c>
    </row>
    <row r="26" spans="1:8" s="24" customFormat="1" ht="31.5" customHeight="1" thickBot="1">
      <c r="A26" s="358" t="s">
        <v>115</v>
      </c>
      <c r="B26" s="359">
        <f>SUM(B7:B25)</f>
        <v>500000</v>
      </c>
      <c r="C26" s="359">
        <f>SUM(C7:C25)</f>
        <v>7080000</v>
      </c>
      <c r="D26" s="224">
        <f>SUM(E7:E25)/SUM(C7:C25)</f>
        <v>32499.971581920905</v>
      </c>
      <c r="E26" s="224">
        <f>SUM(E6:E25)</f>
        <v>230099798800</v>
      </c>
      <c r="F26" s="243" t="s">
        <v>99</v>
      </c>
      <c r="G26" s="224">
        <f>SUM(G6:G25)</f>
        <v>57524951</v>
      </c>
      <c r="H26" s="244">
        <f>SUM(H7:H25)</f>
        <v>690300</v>
      </c>
    </row>
  </sheetData>
  <mergeCells count="4">
    <mergeCell ref="A1:H1"/>
    <mergeCell ref="A2:H2"/>
    <mergeCell ref="A3:H3"/>
    <mergeCell ref="A4:E4"/>
  </mergeCells>
  <phoneticPr fontId="39"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&amp;C&amp;13&amp;P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E18"/>
  <sheetViews>
    <sheetView showGridLines="0" view="pageBreakPreview" zoomScaleNormal="100" zoomScaleSheetLayoutView="100" workbookViewId="0">
      <selection activeCell="G16" sqref="G16"/>
    </sheetView>
  </sheetViews>
  <sheetFormatPr defaultColWidth="12" defaultRowHeight="20.25"/>
  <cols>
    <col min="1" max="1" width="13.875" style="116" bestFit="1" customWidth="1"/>
    <col min="2" max="2" width="18.125" style="86" customWidth="1"/>
    <col min="3" max="4" width="13.875" style="104" customWidth="1"/>
    <col min="5" max="5" width="30.5" style="116" customWidth="1"/>
    <col min="6" max="16384" width="12" style="116"/>
  </cols>
  <sheetData>
    <row r="1" spans="1:5" s="84" customFormat="1" ht="27.75">
      <c r="A1" s="462" t="s">
        <v>18</v>
      </c>
      <c r="B1" s="463"/>
      <c r="C1" s="463"/>
      <c r="D1" s="463"/>
      <c r="E1" s="463"/>
    </row>
    <row r="2" spans="1:5" s="85" customFormat="1" ht="30">
      <c r="A2" s="464" t="s">
        <v>19</v>
      </c>
      <c r="B2" s="465"/>
      <c r="C2" s="465"/>
      <c r="D2" s="465"/>
      <c r="E2" s="465"/>
    </row>
    <row r="3" spans="1:5" s="86" customFormat="1" ht="19.5">
      <c r="A3" s="487" t="s">
        <v>282</v>
      </c>
      <c r="B3" s="487"/>
      <c r="C3" s="487"/>
      <c r="D3" s="487"/>
      <c r="E3" s="487"/>
    </row>
    <row r="4" spans="1:5" s="86" customFormat="1" ht="17.25" thickBot="1">
      <c r="C4" s="104"/>
      <c r="D4" s="104"/>
      <c r="E4" s="6" t="s">
        <v>20</v>
      </c>
    </row>
    <row r="5" spans="1:5" s="110" customFormat="1" ht="36" customHeight="1">
      <c r="A5" s="83" t="s">
        <v>21</v>
      </c>
      <c r="B5" s="119" t="s">
        <v>34</v>
      </c>
      <c r="C5" s="193" t="s">
        <v>30</v>
      </c>
      <c r="D5" s="194" t="s">
        <v>22</v>
      </c>
      <c r="E5" s="120" t="s">
        <v>23</v>
      </c>
    </row>
    <row r="6" spans="1:5" s="111" customFormat="1" ht="12" customHeight="1">
      <c r="A6" s="141"/>
      <c r="B6" s="186"/>
      <c r="C6" s="100"/>
      <c r="D6" s="93"/>
      <c r="E6" s="118"/>
    </row>
    <row r="7" spans="1:5" s="113" customFormat="1" ht="36" customHeight="1">
      <c r="A7" s="189">
        <v>62428</v>
      </c>
      <c r="B7" s="254" t="s">
        <v>284</v>
      </c>
      <c r="C7" s="428">
        <v>0</v>
      </c>
      <c r="D7" s="428">
        <v>0</v>
      </c>
      <c r="E7" s="140"/>
    </row>
    <row r="8" spans="1:5" s="113" customFormat="1" ht="36" customHeight="1">
      <c r="A8" s="189">
        <f>SUM(A9:A12)</f>
        <v>140805</v>
      </c>
      <c r="B8" s="254" t="s">
        <v>283</v>
      </c>
      <c r="C8" s="142">
        <f>SUM(C9:C12)</f>
        <v>323707</v>
      </c>
      <c r="D8" s="142">
        <f>SUM(D9:D12)</f>
        <v>332855</v>
      </c>
      <c r="E8" s="140" t="s">
        <v>333</v>
      </c>
    </row>
    <row r="9" spans="1:5" s="111" customFormat="1" ht="36" customHeight="1">
      <c r="A9" s="190">
        <v>1180</v>
      </c>
      <c r="B9" s="7" t="s">
        <v>110</v>
      </c>
      <c r="C9" s="143">
        <v>1044</v>
      </c>
      <c r="D9" s="143">
        <v>1399</v>
      </c>
      <c r="E9" s="94"/>
    </row>
    <row r="10" spans="1:5" s="111" customFormat="1" ht="36" customHeight="1">
      <c r="A10" s="190">
        <v>59154</v>
      </c>
      <c r="B10" s="7" t="s">
        <v>111</v>
      </c>
      <c r="C10" s="143">
        <v>158697</v>
      </c>
      <c r="D10" s="143">
        <v>143578</v>
      </c>
      <c r="E10" s="139"/>
    </row>
    <row r="11" spans="1:5" s="111" customFormat="1" ht="36" customHeight="1">
      <c r="A11" s="190">
        <v>557</v>
      </c>
      <c r="B11" s="7" t="s">
        <v>198</v>
      </c>
      <c r="C11" s="143">
        <v>5609</v>
      </c>
      <c r="D11" s="143">
        <v>66592</v>
      </c>
      <c r="E11" s="94"/>
    </row>
    <row r="12" spans="1:5" s="111" customFormat="1" ht="36" customHeight="1">
      <c r="A12" s="190">
        <v>79914</v>
      </c>
      <c r="B12" s="7" t="s">
        <v>208</v>
      </c>
      <c r="C12" s="143">
        <v>158357</v>
      </c>
      <c r="D12" s="143">
        <v>121286</v>
      </c>
      <c r="E12" s="139"/>
    </row>
    <row r="13" spans="1:5" s="111" customFormat="1" ht="36" customHeight="1">
      <c r="A13" s="189">
        <v>33925</v>
      </c>
      <c r="B13" s="255" t="s">
        <v>207</v>
      </c>
      <c r="C13" s="142">
        <v>40158</v>
      </c>
      <c r="D13" s="142">
        <v>39450</v>
      </c>
      <c r="E13" s="139" t="s">
        <v>225</v>
      </c>
    </row>
    <row r="14" spans="1:5" s="111" customFormat="1" ht="80.25" customHeight="1">
      <c r="A14" s="190"/>
      <c r="B14" s="160"/>
      <c r="C14" s="143"/>
      <c r="D14" s="143"/>
      <c r="E14" s="140"/>
    </row>
    <row r="15" spans="1:5" s="111" customFormat="1" ht="80.25" customHeight="1">
      <c r="A15" s="189"/>
      <c r="B15" s="185"/>
      <c r="C15" s="142"/>
      <c r="D15" s="142"/>
      <c r="E15" s="140"/>
    </row>
    <row r="16" spans="1:5" s="111" customFormat="1" ht="80.25" customHeight="1">
      <c r="A16" s="190"/>
      <c r="B16" s="160"/>
      <c r="C16" s="143"/>
      <c r="D16" s="143"/>
      <c r="E16" s="140"/>
    </row>
    <row r="17" spans="1:5" s="111" customFormat="1" ht="79.5" customHeight="1">
      <c r="A17" s="190"/>
      <c r="B17" s="99"/>
      <c r="C17" s="192"/>
      <c r="D17" s="143"/>
      <c r="E17" s="139"/>
    </row>
    <row r="18" spans="1:5" s="111" customFormat="1" ht="30" customHeight="1" thickBot="1">
      <c r="A18" s="191">
        <f>A15+A7+A8+A13</f>
        <v>237158</v>
      </c>
      <c r="B18" s="256" t="s">
        <v>116</v>
      </c>
      <c r="C18" s="144">
        <f>C15+C7+C8+C13</f>
        <v>363865</v>
      </c>
      <c r="D18" s="144">
        <f>D15+D7+D8+D13</f>
        <v>372305</v>
      </c>
      <c r="E18" s="188"/>
    </row>
  </sheetData>
  <mergeCells count="3">
    <mergeCell ref="A1:E1"/>
    <mergeCell ref="A2:E2"/>
    <mergeCell ref="A3:E3"/>
  </mergeCells>
  <phoneticPr fontId="3"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dimension ref="A1:F17"/>
  <sheetViews>
    <sheetView showGridLines="0" workbookViewId="0">
      <selection activeCell="D8" sqref="D8"/>
    </sheetView>
  </sheetViews>
  <sheetFormatPr defaultColWidth="12" defaultRowHeight="20.25"/>
  <cols>
    <col min="1" max="1" width="20.5" style="79" bestFit="1" customWidth="1"/>
    <col min="2" max="5" width="13.75" style="79" customWidth="1"/>
    <col min="6" max="6" width="14.625" style="79" customWidth="1"/>
    <col min="7" max="16384" width="12" style="79"/>
  </cols>
  <sheetData>
    <row r="1" spans="1:6" s="71" customFormat="1" ht="27.95" customHeight="1">
      <c r="A1" s="496" t="s">
        <v>80</v>
      </c>
      <c r="B1" s="496"/>
      <c r="C1" s="496"/>
      <c r="D1" s="496"/>
      <c r="E1" s="496"/>
      <c r="F1" s="496"/>
    </row>
    <row r="2" spans="1:6" s="72" customFormat="1" ht="30" customHeight="1">
      <c r="A2" s="497" t="s">
        <v>81</v>
      </c>
      <c r="B2" s="497"/>
      <c r="C2" s="497"/>
      <c r="D2" s="497"/>
      <c r="E2" s="497"/>
      <c r="F2" s="497"/>
    </row>
    <row r="3" spans="1:6" s="73" customFormat="1" ht="17.25" customHeight="1">
      <c r="A3" s="498" t="s">
        <v>191</v>
      </c>
      <c r="B3" s="498"/>
      <c r="C3" s="498"/>
      <c r="D3" s="498"/>
      <c r="E3" s="498"/>
      <c r="F3" s="498"/>
    </row>
    <row r="4" spans="1:6" s="73" customFormat="1" ht="19.5" customHeight="1" thickBot="1">
      <c r="E4" s="9"/>
      <c r="F4" s="9" t="s">
        <v>82</v>
      </c>
    </row>
    <row r="5" spans="1:6" s="172" customFormat="1" ht="36" customHeight="1">
      <c r="A5" s="199" t="s">
        <v>83</v>
      </c>
      <c r="B5" s="162" t="s">
        <v>13</v>
      </c>
      <c r="C5" s="162" t="s">
        <v>85</v>
      </c>
      <c r="D5" s="162" t="s">
        <v>86</v>
      </c>
      <c r="E5" s="235" t="s">
        <v>15</v>
      </c>
      <c r="F5" s="163" t="s">
        <v>87</v>
      </c>
    </row>
    <row r="6" spans="1:6" s="73" customFormat="1" ht="12" customHeight="1">
      <c r="A6" s="158"/>
      <c r="B6" s="173"/>
      <c r="C6" s="173"/>
      <c r="D6" s="173"/>
      <c r="E6" s="236"/>
      <c r="F6" s="174"/>
    </row>
    <row r="7" spans="1:6" s="177" customFormat="1" ht="36" customHeight="1">
      <c r="A7" s="257" t="s">
        <v>2</v>
      </c>
      <c r="B7" s="175">
        <f>B8</f>
        <v>92</v>
      </c>
      <c r="C7" s="175"/>
      <c r="D7" s="175"/>
      <c r="E7" s="237">
        <f>B7+D7</f>
        <v>92</v>
      </c>
      <c r="F7" s="176"/>
    </row>
    <row r="8" spans="1:6" s="177" customFormat="1" ht="36" customHeight="1">
      <c r="A8" s="257" t="s">
        <v>117</v>
      </c>
      <c r="B8" s="175">
        <f>B9</f>
        <v>92</v>
      </c>
      <c r="C8" s="175"/>
      <c r="D8" s="175"/>
      <c r="E8" s="237">
        <f>B8</f>
        <v>92</v>
      </c>
      <c r="F8" s="176"/>
    </row>
    <row r="9" spans="1:6" s="73" customFormat="1" ht="36" customHeight="1">
      <c r="A9" s="178" t="s">
        <v>118</v>
      </c>
      <c r="B9" s="179">
        <v>92</v>
      </c>
      <c r="C9" s="179"/>
      <c r="D9" s="179"/>
      <c r="E9" s="238">
        <f>B9</f>
        <v>92</v>
      </c>
      <c r="F9" s="180"/>
    </row>
    <row r="10" spans="1:6" s="73" customFormat="1" ht="12" customHeight="1">
      <c r="A10" s="181"/>
      <c r="B10" s="175"/>
      <c r="C10" s="175"/>
      <c r="D10" s="175"/>
      <c r="E10" s="237"/>
      <c r="F10" s="176"/>
    </row>
    <row r="11" spans="1:6" s="73" customFormat="1" ht="36" customHeight="1">
      <c r="A11" s="13"/>
      <c r="B11" s="179"/>
      <c r="C11" s="175"/>
      <c r="D11" s="175"/>
      <c r="E11" s="237"/>
      <c r="F11" s="176"/>
    </row>
    <row r="12" spans="1:6" s="73" customFormat="1" ht="36" customHeight="1">
      <c r="A12" s="145"/>
      <c r="B12" s="175"/>
      <c r="C12" s="179"/>
      <c r="D12" s="179"/>
      <c r="E12" s="238"/>
      <c r="F12" s="180"/>
    </row>
    <row r="13" spans="1:6" s="73" customFormat="1" ht="367.9" customHeight="1">
      <c r="A13" s="182"/>
      <c r="B13" s="179"/>
      <c r="C13" s="179"/>
      <c r="D13" s="179"/>
      <c r="E13" s="238"/>
      <c r="F13" s="180"/>
    </row>
    <row r="14" spans="1:6" s="73" customFormat="1" ht="30" customHeight="1" thickBot="1">
      <c r="A14" s="252" t="s">
        <v>119</v>
      </c>
      <c r="B14" s="183">
        <f>B7</f>
        <v>92</v>
      </c>
      <c r="C14" s="183"/>
      <c r="D14" s="183"/>
      <c r="E14" s="239">
        <f>B14+D14</f>
        <v>92</v>
      </c>
      <c r="F14" s="184"/>
    </row>
    <row r="15" spans="1:6" s="77" customFormat="1" ht="30" customHeight="1">
      <c r="A15" s="79"/>
      <c r="B15" s="79"/>
      <c r="C15" s="233"/>
      <c r="D15" s="79"/>
      <c r="E15" s="79"/>
      <c r="F15" s="79"/>
    </row>
    <row r="16" spans="1:6" s="77" customFormat="1" ht="30" customHeight="1">
      <c r="A16" s="79"/>
      <c r="B16" s="79"/>
      <c r="C16" s="79"/>
      <c r="D16" s="79"/>
      <c r="E16" s="79"/>
      <c r="F16" s="79"/>
    </row>
    <row r="17" spans="1:6" s="77" customFormat="1" ht="30" customHeight="1">
      <c r="A17" s="159"/>
      <c r="B17" s="79"/>
      <c r="C17" s="79"/>
      <c r="D17" s="79"/>
      <c r="E17" s="79"/>
      <c r="F17" s="79"/>
    </row>
  </sheetData>
  <mergeCells count="3">
    <mergeCell ref="A1:F1"/>
    <mergeCell ref="A2:F2"/>
    <mergeCell ref="A3:F3"/>
  </mergeCells>
  <phoneticPr fontId="2" type="noConversion"/>
  <printOptions horizontalCentered="1"/>
  <pageMargins left="0.59055118110236227" right="0.59055118110236227" top="0.94488188976377963" bottom="0.94488188976377963" header="0.47244094488188981" footer="0.47244094488188981"/>
  <pageSetup paperSize="9" firstPageNumber="13" orientation="portrait" useFirstPageNumber="1" r:id="rId1"/>
  <headerFooter alignWithMargins="0">
    <oddFooter>&amp;C&amp;"Times New Roman,標準"&amp;P&amp;"標楷體,標準"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R22"/>
  <sheetViews>
    <sheetView showGridLines="0" workbookViewId="0">
      <selection activeCell="C8" sqref="C8"/>
    </sheetView>
  </sheetViews>
  <sheetFormatPr defaultColWidth="12" defaultRowHeight="20.25"/>
  <cols>
    <col min="1" max="1" width="28.375" style="157" customWidth="1"/>
    <col min="2" max="4" width="15.75" style="157" customWidth="1"/>
    <col min="5" max="5" width="14.625" style="157" customWidth="1"/>
    <col min="6" max="16384" width="12" style="157"/>
  </cols>
  <sheetData>
    <row r="1" spans="1:18" s="146" customFormat="1" ht="27.75">
      <c r="A1" s="499" t="s">
        <v>3</v>
      </c>
      <c r="B1" s="500"/>
      <c r="C1" s="500"/>
      <c r="D1" s="500"/>
      <c r="E1" s="500"/>
    </row>
    <row r="2" spans="1:18" s="147" customFormat="1" ht="30">
      <c r="A2" s="501" t="s">
        <v>10</v>
      </c>
      <c r="B2" s="502"/>
      <c r="C2" s="502"/>
      <c r="D2" s="502"/>
      <c r="E2" s="502"/>
    </row>
    <row r="3" spans="1:18" s="148" customFormat="1" ht="19.5">
      <c r="A3" s="503" t="s">
        <v>308</v>
      </c>
      <c r="B3" s="504"/>
      <c r="C3" s="504"/>
      <c r="D3" s="504"/>
      <c r="E3" s="504"/>
    </row>
    <row r="4" spans="1:18" s="148" customFormat="1" ht="19.5" customHeight="1" thickBot="1">
      <c r="D4" s="505" t="s">
        <v>0</v>
      </c>
      <c r="E4" s="506"/>
    </row>
    <row r="5" spans="1:18" s="148" customFormat="1" ht="19.5" customHeight="1">
      <c r="A5" s="507" t="s">
        <v>11</v>
      </c>
      <c r="B5" s="509" t="s">
        <v>414</v>
      </c>
      <c r="C5" s="510"/>
      <c r="D5" s="511"/>
      <c r="E5" s="512" t="s">
        <v>15</v>
      </c>
    </row>
    <row r="6" spans="1:18" s="164" customFormat="1" ht="36" customHeight="1">
      <c r="A6" s="508"/>
      <c r="B6" s="431" t="s">
        <v>13</v>
      </c>
      <c r="C6" s="431" t="s">
        <v>12</v>
      </c>
      <c r="D6" s="431" t="s">
        <v>14</v>
      </c>
      <c r="E6" s="513"/>
    </row>
    <row r="7" spans="1:18" s="148" customFormat="1" ht="12" customHeight="1">
      <c r="A7" s="149"/>
      <c r="B7" s="165"/>
      <c r="C7" s="165"/>
      <c r="D7" s="165"/>
      <c r="E7" s="166"/>
    </row>
    <row r="8" spans="1:18" s="170" customFormat="1" ht="36" customHeight="1">
      <c r="A8" s="167" t="s">
        <v>16</v>
      </c>
      <c r="B8" s="168">
        <v>462</v>
      </c>
      <c r="C8" s="168">
        <v>552</v>
      </c>
      <c r="D8" s="168">
        <v>46</v>
      </c>
      <c r="E8" s="169">
        <f>B8+C8+D8</f>
        <v>1060</v>
      </c>
    </row>
    <row r="9" spans="1:18" s="170" customFormat="1" ht="36" customHeight="1">
      <c r="A9" s="167" t="s">
        <v>350</v>
      </c>
      <c r="B9" s="422">
        <v>0</v>
      </c>
      <c r="C9" s="422">
        <v>0</v>
      </c>
      <c r="D9" s="422">
        <v>0</v>
      </c>
      <c r="E9" s="427">
        <v>0</v>
      </c>
    </row>
    <row r="10" spans="1:18" s="148" customFormat="1" ht="36" customHeight="1">
      <c r="A10" s="167" t="s">
        <v>351</v>
      </c>
      <c r="B10" s="422">
        <v>0</v>
      </c>
      <c r="C10" s="422">
        <v>0</v>
      </c>
      <c r="D10" s="422">
        <v>0</v>
      </c>
      <c r="E10" s="427">
        <v>0</v>
      </c>
    </row>
    <row r="11" spans="1:18" s="148" customFormat="1" ht="36" customHeight="1">
      <c r="A11" s="167" t="s">
        <v>52</v>
      </c>
      <c r="B11" s="422">
        <v>0</v>
      </c>
      <c r="C11" s="422">
        <v>0</v>
      </c>
      <c r="D11" s="422">
        <v>0</v>
      </c>
      <c r="E11" s="427">
        <v>0</v>
      </c>
    </row>
    <row r="12" spans="1:18" s="170" customFormat="1" ht="36" customHeight="1">
      <c r="A12" s="167" t="s">
        <v>105</v>
      </c>
      <c r="B12" s="168">
        <f>B8+B9+B10</f>
        <v>462</v>
      </c>
      <c r="C12" s="168">
        <f>C8+C9+C10</f>
        <v>552</v>
      </c>
      <c r="D12" s="168">
        <f>D8+D9+D10</f>
        <v>46</v>
      </c>
      <c r="E12" s="169">
        <f>E8+E9+E10</f>
        <v>1060</v>
      </c>
      <c r="F12" s="148"/>
      <c r="G12" s="148"/>
      <c r="H12" s="148"/>
      <c r="I12" s="148"/>
      <c r="J12" s="148"/>
      <c r="K12" s="148"/>
      <c r="L12" s="148"/>
      <c r="M12" s="148"/>
      <c r="N12" s="148"/>
      <c r="O12" s="148"/>
      <c r="P12" s="148"/>
      <c r="Q12" s="148"/>
      <c r="R12" s="148"/>
    </row>
    <row r="13" spans="1:18" s="148" customFormat="1" ht="36" customHeight="1">
      <c r="A13" s="167" t="s">
        <v>88</v>
      </c>
      <c r="B13" s="168">
        <f>B14</f>
        <v>63</v>
      </c>
      <c r="C13" s="422">
        <f>C14</f>
        <v>0</v>
      </c>
      <c r="D13" s="168">
        <f>D14</f>
        <v>4</v>
      </c>
      <c r="E13" s="169">
        <f>SUM(B13:D13)</f>
        <v>67</v>
      </c>
    </row>
    <row r="14" spans="1:18" s="148" customFormat="1" ht="36" customHeight="1">
      <c r="A14" s="167" t="s">
        <v>206</v>
      </c>
      <c r="B14" s="168">
        <v>63</v>
      </c>
      <c r="C14" s="422">
        <v>0</v>
      </c>
      <c r="D14" s="168">
        <v>4</v>
      </c>
      <c r="E14" s="169">
        <f>SUM(B14:D14)</f>
        <v>67</v>
      </c>
    </row>
    <row r="15" spans="1:18" s="170" customFormat="1" ht="40.5" customHeight="1">
      <c r="A15" s="167"/>
      <c r="B15" s="234"/>
      <c r="C15" s="234"/>
      <c r="D15" s="234"/>
      <c r="E15" s="169"/>
    </row>
    <row r="16" spans="1:18" s="148" customFormat="1" ht="40.5" customHeight="1">
      <c r="A16" s="171"/>
      <c r="B16" s="168"/>
      <c r="C16" s="168"/>
      <c r="D16" s="168"/>
      <c r="E16" s="169"/>
    </row>
    <row r="17" spans="1:5" s="170" customFormat="1" ht="40.5" customHeight="1">
      <c r="A17" s="167"/>
      <c r="B17" s="168"/>
      <c r="C17" s="168"/>
      <c r="D17" s="168"/>
      <c r="E17" s="169"/>
    </row>
    <row r="18" spans="1:5" s="148" customFormat="1" ht="40.5" customHeight="1">
      <c r="A18" s="167"/>
      <c r="B18" s="168"/>
      <c r="C18" s="168"/>
      <c r="D18" s="168"/>
      <c r="E18" s="169"/>
    </row>
    <row r="19" spans="1:5" s="170" customFormat="1" ht="40.5" customHeight="1">
      <c r="A19" s="167"/>
      <c r="B19" s="168"/>
      <c r="C19" s="168"/>
      <c r="D19" s="168"/>
      <c r="E19" s="169"/>
    </row>
    <row r="20" spans="1:5" s="150" customFormat="1" ht="40.5" customHeight="1">
      <c r="A20" s="153"/>
      <c r="B20" s="151"/>
      <c r="C20" s="151"/>
      <c r="D20" s="151"/>
      <c r="E20" s="152"/>
    </row>
    <row r="21" spans="1:5" s="150" customFormat="1" ht="45" customHeight="1">
      <c r="A21" s="153"/>
      <c r="B21" s="151"/>
      <c r="C21" s="151"/>
      <c r="D21" s="151"/>
      <c r="E21" s="152"/>
    </row>
    <row r="22" spans="1:5" s="150" customFormat="1" ht="42.75" customHeight="1" thickBot="1">
      <c r="A22" s="154"/>
      <c r="B22" s="155"/>
      <c r="C22" s="155"/>
      <c r="D22" s="155"/>
      <c r="E22" s="156"/>
    </row>
  </sheetData>
  <mergeCells count="7">
    <mergeCell ref="A1:E1"/>
    <mergeCell ref="A2:E2"/>
    <mergeCell ref="A3:E3"/>
    <mergeCell ref="D4:E4"/>
    <mergeCell ref="A5:A6"/>
    <mergeCell ref="B5:D5"/>
    <mergeCell ref="E5:E6"/>
  </mergeCells>
  <phoneticPr fontId="2"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L69"/>
  <sheetViews>
    <sheetView showGridLines="0" zoomScaleNormal="100" workbookViewId="0">
      <selection activeCell="F69" sqref="F69"/>
    </sheetView>
  </sheetViews>
  <sheetFormatPr defaultColWidth="12" defaultRowHeight="20.25"/>
  <cols>
    <col min="1" max="1" width="13.75" style="79" customWidth="1"/>
    <col min="2" max="2" width="46.5" style="79" customWidth="1"/>
    <col min="3" max="4" width="13.75" style="79" customWidth="1"/>
    <col min="5" max="5" width="12.625" style="79" customWidth="1"/>
    <col min="6" max="16384" width="12" style="79"/>
  </cols>
  <sheetData>
    <row r="1" spans="1:5" s="71" customFormat="1" ht="30">
      <c r="A1" s="514" t="s">
        <v>215</v>
      </c>
      <c r="B1" s="515"/>
      <c r="C1" s="515"/>
      <c r="D1" s="515"/>
      <c r="E1" s="515"/>
    </row>
    <row r="2" spans="1:5" s="72" customFormat="1" ht="33.950000000000003" customHeight="1">
      <c r="A2" s="516" t="s">
        <v>214</v>
      </c>
      <c r="B2" s="517"/>
      <c r="C2" s="517"/>
      <c r="D2" s="517"/>
      <c r="E2" s="517"/>
    </row>
    <row r="3" spans="1:5" s="73" customFormat="1" ht="21">
      <c r="A3" s="518" t="s">
        <v>285</v>
      </c>
      <c r="B3" s="519"/>
      <c r="C3" s="519"/>
      <c r="D3" s="519"/>
      <c r="E3" s="519"/>
    </row>
    <row r="4" spans="1:5" s="73" customFormat="1" ht="18.75" customHeight="1" thickBot="1">
      <c r="D4" s="520" t="s">
        <v>0</v>
      </c>
      <c r="E4" s="520"/>
    </row>
    <row r="5" spans="1:5" s="74" customFormat="1" ht="36" customHeight="1">
      <c r="A5" s="80" t="s">
        <v>288</v>
      </c>
      <c r="B5" s="14" t="s">
        <v>107</v>
      </c>
      <c r="C5" s="81" t="s">
        <v>286</v>
      </c>
      <c r="D5" s="81" t="s">
        <v>287</v>
      </c>
      <c r="E5" s="15" t="s">
        <v>108</v>
      </c>
    </row>
    <row r="6" spans="1:5" s="77" customFormat="1" ht="12" customHeight="1">
      <c r="A6" s="75"/>
      <c r="B6" s="76"/>
      <c r="C6" s="279"/>
      <c r="D6" s="279"/>
      <c r="E6" s="280"/>
    </row>
    <row r="7" spans="1:5" s="77" customFormat="1" ht="22.5" customHeight="1">
      <c r="A7" s="291">
        <f>A8+A27+A38+A21+A41-1</f>
        <v>12014739</v>
      </c>
      <c r="B7" s="268" t="s">
        <v>109</v>
      </c>
      <c r="C7" s="281">
        <f>C8+C21+C27+C38+C41</f>
        <v>13093230</v>
      </c>
      <c r="D7" s="281">
        <f>D8+D21+D27+D38+D41</f>
        <v>12521000</v>
      </c>
      <c r="E7" s="282">
        <f>C7-D7</f>
        <v>572230</v>
      </c>
    </row>
    <row r="8" spans="1:5" s="77" customFormat="1" ht="22.5" customHeight="1">
      <c r="A8" s="292">
        <f>A9+A11+A16</f>
        <v>5978673</v>
      </c>
      <c r="B8" s="269" t="s">
        <v>100</v>
      </c>
      <c r="C8" s="283">
        <f>C9+C11+C16</f>
        <v>5581570</v>
      </c>
      <c r="D8" s="283">
        <f>D9+D11+D16</f>
        <v>5346193</v>
      </c>
      <c r="E8" s="282">
        <f t="shared" ref="E8:E68" si="0">C8-D8</f>
        <v>235377</v>
      </c>
    </row>
    <row r="9" spans="1:5" s="77" customFormat="1" ht="22.5" customHeight="1">
      <c r="A9" s="293">
        <f>A10</f>
        <v>2638066</v>
      </c>
      <c r="B9" s="270" t="s">
        <v>162</v>
      </c>
      <c r="C9" s="284">
        <f>C10</f>
        <v>2118946</v>
      </c>
      <c r="D9" s="284">
        <f>D10</f>
        <v>2091831</v>
      </c>
      <c r="E9" s="285">
        <f t="shared" si="0"/>
        <v>27115</v>
      </c>
    </row>
    <row r="10" spans="1:5" s="77" customFormat="1" ht="22.5" customHeight="1">
      <c r="A10" s="293">
        <v>2638066</v>
      </c>
      <c r="B10" s="270" t="s">
        <v>163</v>
      </c>
      <c r="C10" s="284">
        <v>2118946</v>
      </c>
      <c r="D10" s="284">
        <v>2091831</v>
      </c>
      <c r="E10" s="285">
        <f t="shared" si="0"/>
        <v>27115</v>
      </c>
    </row>
    <row r="11" spans="1:5" s="77" customFormat="1" ht="22.5" customHeight="1">
      <c r="A11" s="293">
        <f>A12+A13+A15</f>
        <v>3088829</v>
      </c>
      <c r="B11" s="270" t="s">
        <v>164</v>
      </c>
      <c r="C11" s="284">
        <f>C12+C13+C15</f>
        <v>3289061</v>
      </c>
      <c r="D11" s="284">
        <f>D12+D13+D15</f>
        <v>3096791</v>
      </c>
      <c r="E11" s="285">
        <f t="shared" si="0"/>
        <v>192270</v>
      </c>
    </row>
    <row r="12" spans="1:5" s="77" customFormat="1" ht="22.5" customHeight="1">
      <c r="A12" s="293">
        <v>1237592</v>
      </c>
      <c r="B12" s="271" t="s">
        <v>289</v>
      </c>
      <c r="C12" s="284">
        <v>1879354</v>
      </c>
      <c r="D12" s="284">
        <v>1706564</v>
      </c>
      <c r="E12" s="285">
        <f t="shared" si="0"/>
        <v>172790</v>
      </c>
    </row>
    <row r="13" spans="1:5" s="77" customFormat="1" ht="22.5" customHeight="1">
      <c r="A13" s="293">
        <v>118737</v>
      </c>
      <c r="B13" s="270" t="s">
        <v>290</v>
      </c>
      <c r="C13" s="284">
        <v>118737</v>
      </c>
      <c r="D13" s="284">
        <v>118737</v>
      </c>
      <c r="E13" s="418">
        <f t="shared" si="0"/>
        <v>0</v>
      </c>
    </row>
    <row r="14" spans="1:5" s="77" customFormat="1" ht="22.5" customHeight="1">
      <c r="A14" s="293"/>
      <c r="B14" s="271" t="s">
        <v>291</v>
      </c>
      <c r="C14" s="284"/>
      <c r="D14" s="284"/>
      <c r="E14" s="285"/>
    </row>
    <row r="15" spans="1:5" s="77" customFormat="1" ht="22.5" customHeight="1">
      <c r="A15" s="293">
        <v>1732500</v>
      </c>
      <c r="B15" s="361" t="s">
        <v>298</v>
      </c>
      <c r="C15" s="299">
        <v>1290970</v>
      </c>
      <c r="D15" s="284">
        <v>1271490</v>
      </c>
      <c r="E15" s="285">
        <f t="shared" si="0"/>
        <v>19480</v>
      </c>
    </row>
    <row r="16" spans="1:5" s="77" customFormat="1" ht="22.5" customHeight="1">
      <c r="A16" s="293">
        <f>A18+A19+A20+A17</f>
        <v>251778</v>
      </c>
      <c r="B16" s="272" t="s">
        <v>165</v>
      </c>
      <c r="C16" s="299">
        <f>C18+C19+C20+C17</f>
        <v>173563</v>
      </c>
      <c r="D16" s="284">
        <f t="shared" ref="D16" si="1">D18+D19+D20+D17</f>
        <v>157571</v>
      </c>
      <c r="E16" s="285">
        <f t="shared" si="0"/>
        <v>15992</v>
      </c>
    </row>
    <row r="17" spans="1:5" s="77" customFormat="1" ht="22.5" hidden="1" customHeight="1">
      <c r="A17" s="421">
        <v>0</v>
      </c>
      <c r="B17" s="301" t="s">
        <v>234</v>
      </c>
      <c r="C17" s="419">
        <v>0</v>
      </c>
      <c r="D17" s="420">
        <v>0</v>
      </c>
      <c r="E17" s="418">
        <f t="shared" si="0"/>
        <v>0</v>
      </c>
    </row>
    <row r="18" spans="1:5" s="77" customFormat="1" ht="23.25" customHeight="1">
      <c r="A18" s="293">
        <v>139926</v>
      </c>
      <c r="B18" s="301" t="s">
        <v>199</v>
      </c>
      <c r="C18" s="299">
        <v>51589</v>
      </c>
      <c r="D18" s="284">
        <v>40975</v>
      </c>
      <c r="E18" s="285">
        <f t="shared" si="0"/>
        <v>10614</v>
      </c>
    </row>
    <row r="19" spans="1:5" s="77" customFormat="1" ht="23.25" customHeight="1">
      <c r="A19" s="294">
        <v>109240</v>
      </c>
      <c r="B19" s="301" t="s">
        <v>200</v>
      </c>
      <c r="C19" s="299">
        <v>119412</v>
      </c>
      <c r="D19" s="284">
        <v>114014</v>
      </c>
      <c r="E19" s="285">
        <f t="shared" si="0"/>
        <v>5398</v>
      </c>
    </row>
    <row r="20" spans="1:5" s="77" customFormat="1" ht="23.25" customHeight="1">
      <c r="A20" s="293">
        <v>2612</v>
      </c>
      <c r="B20" s="301" t="s">
        <v>201</v>
      </c>
      <c r="C20" s="299">
        <v>2562</v>
      </c>
      <c r="D20" s="284">
        <v>2582</v>
      </c>
      <c r="E20" s="285">
        <f t="shared" si="0"/>
        <v>-20</v>
      </c>
    </row>
    <row r="21" spans="1:5" s="77" customFormat="1" ht="23.25" customHeight="1">
      <c r="A21" s="292">
        <f>A22</f>
        <v>6004690</v>
      </c>
      <c r="B21" s="302" t="s">
        <v>382</v>
      </c>
      <c r="C21" s="300">
        <f>C22</f>
        <v>7499699</v>
      </c>
      <c r="D21" s="300">
        <f>D22</f>
        <v>7163301</v>
      </c>
      <c r="E21" s="282">
        <f t="shared" si="0"/>
        <v>336398</v>
      </c>
    </row>
    <row r="22" spans="1:5" s="77" customFormat="1" ht="23.25" customHeight="1">
      <c r="A22" s="293">
        <f>A25+A23+A26</f>
        <v>6004690</v>
      </c>
      <c r="B22" s="301" t="s">
        <v>292</v>
      </c>
      <c r="C22" s="299">
        <f>C25+C23+C26</f>
        <v>7499699</v>
      </c>
      <c r="D22" s="299">
        <f>D25+D23+D26</f>
        <v>7163301</v>
      </c>
      <c r="E22" s="285">
        <f t="shared" si="0"/>
        <v>336398</v>
      </c>
    </row>
    <row r="23" spans="1:5" s="77" customFormat="1" ht="23.25" customHeight="1">
      <c r="A23" s="293">
        <v>500000</v>
      </c>
      <c r="B23" s="301" t="s">
        <v>343</v>
      </c>
      <c r="C23" s="299">
        <v>500000</v>
      </c>
      <c r="D23" s="284">
        <v>500000</v>
      </c>
      <c r="E23" s="418">
        <f t="shared" si="0"/>
        <v>0</v>
      </c>
    </row>
    <row r="24" spans="1:5" s="77" customFormat="1" ht="23.25" customHeight="1">
      <c r="A24" s="293"/>
      <c r="B24" s="301" t="s">
        <v>344</v>
      </c>
      <c r="C24" s="299"/>
      <c r="D24" s="284"/>
      <c r="E24" s="285"/>
    </row>
    <row r="25" spans="1:5" s="77" customFormat="1" ht="23.25" customHeight="1">
      <c r="A25" s="293">
        <v>2300000</v>
      </c>
      <c r="B25" s="270" t="s">
        <v>293</v>
      </c>
      <c r="C25" s="284">
        <v>4611729</v>
      </c>
      <c r="D25" s="284">
        <v>4311361</v>
      </c>
      <c r="E25" s="285">
        <f t="shared" si="0"/>
        <v>300368</v>
      </c>
    </row>
    <row r="26" spans="1:5" s="77" customFormat="1" ht="23.25" customHeight="1">
      <c r="A26" s="293">
        <v>3204690</v>
      </c>
      <c r="B26" s="270" t="s">
        <v>294</v>
      </c>
      <c r="C26" s="284">
        <v>2387970</v>
      </c>
      <c r="D26" s="284">
        <v>2351940</v>
      </c>
      <c r="E26" s="285">
        <f t="shared" si="0"/>
        <v>36030</v>
      </c>
    </row>
    <row r="27" spans="1:5" s="78" customFormat="1" ht="24" customHeight="1">
      <c r="A27" s="292">
        <f>A28+A31+A34</f>
        <v>205</v>
      </c>
      <c r="B27" s="269" t="s">
        <v>295</v>
      </c>
      <c r="C27" s="283">
        <f>C28+C31+C34</f>
        <v>78</v>
      </c>
      <c r="D27" s="283">
        <f>D28+D31+D34</f>
        <v>145</v>
      </c>
      <c r="E27" s="282">
        <f t="shared" si="0"/>
        <v>-67</v>
      </c>
    </row>
    <row r="28" spans="1:5" s="77" customFormat="1" ht="23.25" customHeight="1">
      <c r="A28" s="293">
        <f>A29-A30</f>
        <v>192</v>
      </c>
      <c r="B28" s="270" t="s">
        <v>166</v>
      </c>
      <c r="C28" s="284">
        <f>C29-C30</f>
        <v>74</v>
      </c>
      <c r="D28" s="284">
        <f>D29-D30</f>
        <v>137</v>
      </c>
      <c r="E28" s="285">
        <f t="shared" si="0"/>
        <v>-63</v>
      </c>
    </row>
    <row r="29" spans="1:5" s="77" customFormat="1" ht="23.25" customHeight="1">
      <c r="A29" s="293">
        <v>462</v>
      </c>
      <c r="B29" s="270" t="s">
        <v>167</v>
      </c>
      <c r="C29" s="284">
        <v>462</v>
      </c>
      <c r="D29" s="284">
        <v>462</v>
      </c>
      <c r="E29" s="418">
        <f t="shared" si="0"/>
        <v>0</v>
      </c>
    </row>
    <row r="30" spans="1:5" s="77" customFormat="1" ht="23.25" customHeight="1">
      <c r="A30" s="293">
        <v>270</v>
      </c>
      <c r="B30" s="270" t="s">
        <v>168</v>
      </c>
      <c r="C30" s="284">
        <v>388</v>
      </c>
      <c r="D30" s="284">
        <v>325</v>
      </c>
      <c r="E30" s="285">
        <f t="shared" si="0"/>
        <v>63</v>
      </c>
    </row>
    <row r="31" spans="1:5" s="247" customFormat="1" ht="23.25" customHeight="1">
      <c r="A31" s="293">
        <f>A32-A33</f>
        <v>1</v>
      </c>
      <c r="B31" s="272" t="s">
        <v>169</v>
      </c>
      <c r="C31" s="419">
        <v>0</v>
      </c>
      <c r="D31" s="420">
        <f>D32-D33</f>
        <v>0</v>
      </c>
      <c r="E31" s="418">
        <f t="shared" si="0"/>
        <v>0</v>
      </c>
    </row>
    <row r="32" spans="1:5" s="247" customFormat="1" ht="23.25" customHeight="1">
      <c r="A32" s="293">
        <v>552</v>
      </c>
      <c r="B32" s="272" t="s">
        <v>170</v>
      </c>
      <c r="C32" s="284">
        <v>552</v>
      </c>
      <c r="D32" s="284">
        <v>552</v>
      </c>
      <c r="E32" s="418">
        <f t="shared" si="0"/>
        <v>0</v>
      </c>
    </row>
    <row r="33" spans="1:12" s="77" customFormat="1" ht="23.25" customHeight="1">
      <c r="A33" s="293">
        <v>551</v>
      </c>
      <c r="B33" s="273" t="s">
        <v>171</v>
      </c>
      <c r="C33" s="286">
        <v>552</v>
      </c>
      <c r="D33" s="286">
        <v>552</v>
      </c>
      <c r="E33" s="418">
        <f t="shared" si="0"/>
        <v>0</v>
      </c>
    </row>
    <row r="34" spans="1:12" s="77" customFormat="1" ht="23.25" customHeight="1">
      <c r="A34" s="293">
        <f>A35-A36</f>
        <v>12</v>
      </c>
      <c r="B34" s="272" t="s">
        <v>101</v>
      </c>
      <c r="C34" s="286">
        <f>C35-C36</f>
        <v>4</v>
      </c>
      <c r="D34" s="286">
        <f>D35-D36</f>
        <v>8</v>
      </c>
      <c r="E34" s="285">
        <f t="shared" si="0"/>
        <v>-4</v>
      </c>
    </row>
    <row r="35" spans="1:12" s="77" customFormat="1" ht="23.25" customHeight="1">
      <c r="A35" s="293">
        <v>46</v>
      </c>
      <c r="B35" s="273" t="s">
        <v>172</v>
      </c>
      <c r="C35" s="286">
        <v>46</v>
      </c>
      <c r="D35" s="286">
        <v>46</v>
      </c>
      <c r="E35" s="418">
        <f t="shared" si="0"/>
        <v>0</v>
      </c>
    </row>
    <row r="36" spans="1:12" s="77" customFormat="1" ht="33" customHeight="1" thickBot="1">
      <c r="A36" s="312">
        <v>34</v>
      </c>
      <c r="B36" s="313" t="s">
        <v>173</v>
      </c>
      <c r="C36" s="314">
        <v>42</v>
      </c>
      <c r="D36" s="314">
        <v>38</v>
      </c>
      <c r="E36" s="315">
        <f t="shared" si="0"/>
        <v>4</v>
      </c>
    </row>
    <row r="37" spans="1:12" s="77" customFormat="1" ht="12.75" customHeight="1">
      <c r="A37" s="316"/>
      <c r="B37" s="317"/>
      <c r="C37" s="318"/>
      <c r="D37" s="318"/>
      <c r="E37" s="319"/>
    </row>
    <row r="38" spans="1:12" s="78" customFormat="1" ht="25.5" customHeight="1">
      <c r="A38" s="292">
        <f>A39</f>
        <v>4362</v>
      </c>
      <c r="B38" s="268" t="s">
        <v>174</v>
      </c>
      <c r="C38" s="281">
        <f t="shared" ref="C38:D39" si="2">C39</f>
        <v>4742</v>
      </c>
      <c r="D38" s="281">
        <f t="shared" si="2"/>
        <v>4585</v>
      </c>
      <c r="E38" s="282">
        <f t="shared" si="0"/>
        <v>157</v>
      </c>
    </row>
    <row r="39" spans="1:12" s="77" customFormat="1" ht="25.5" customHeight="1">
      <c r="A39" s="293">
        <f>A40</f>
        <v>4362</v>
      </c>
      <c r="B39" s="272" t="s">
        <v>175</v>
      </c>
      <c r="C39" s="286">
        <f t="shared" si="2"/>
        <v>4742</v>
      </c>
      <c r="D39" s="286">
        <f t="shared" si="2"/>
        <v>4585</v>
      </c>
      <c r="E39" s="285">
        <f t="shared" si="0"/>
        <v>157</v>
      </c>
    </row>
    <row r="40" spans="1:12" s="77" customFormat="1" ht="25.5" customHeight="1">
      <c r="A40" s="293">
        <v>4362</v>
      </c>
      <c r="B40" s="273" t="s">
        <v>176</v>
      </c>
      <c r="C40" s="286">
        <v>4742</v>
      </c>
      <c r="D40" s="286">
        <v>4585</v>
      </c>
      <c r="E40" s="285">
        <f t="shared" si="0"/>
        <v>157</v>
      </c>
    </row>
    <row r="41" spans="1:12" s="78" customFormat="1" ht="22.5" customHeight="1">
      <c r="A41" s="292">
        <f>A42-A47</f>
        <v>26810</v>
      </c>
      <c r="B41" s="268" t="s">
        <v>177</v>
      </c>
      <c r="C41" s="281">
        <f>C42-C47</f>
        <v>7141</v>
      </c>
      <c r="D41" s="281">
        <f>D42-D47</f>
        <v>6776</v>
      </c>
      <c r="E41" s="282">
        <f t="shared" si="0"/>
        <v>365</v>
      </c>
    </row>
    <row r="42" spans="1:12" s="77" customFormat="1" ht="22.5" customHeight="1">
      <c r="A42" s="293">
        <f>SUM(A43:A46)+1</f>
        <v>496333</v>
      </c>
      <c r="B42" s="270" t="s">
        <v>378</v>
      </c>
      <c r="C42" s="286">
        <f>SUM(C43:C46)</f>
        <v>814052</v>
      </c>
      <c r="D42" s="286">
        <f>SUM(D43:D46)</f>
        <v>789495</v>
      </c>
      <c r="E42" s="285">
        <f t="shared" si="0"/>
        <v>24557</v>
      </c>
      <c r="H42" s="78"/>
      <c r="I42" s="78"/>
      <c r="J42" s="78"/>
      <c r="K42" s="78"/>
      <c r="L42" s="78"/>
    </row>
    <row r="43" spans="1:12" s="77" customFormat="1" ht="22.5" customHeight="1">
      <c r="A43" s="293">
        <v>5135</v>
      </c>
      <c r="B43" s="273" t="s">
        <v>178</v>
      </c>
      <c r="C43" s="286">
        <v>5330</v>
      </c>
      <c r="D43" s="286">
        <v>5232</v>
      </c>
      <c r="E43" s="285">
        <f t="shared" si="0"/>
        <v>98</v>
      </c>
      <c r="H43" s="78"/>
      <c r="I43" s="78"/>
      <c r="J43" s="78"/>
      <c r="K43" s="78"/>
      <c r="L43" s="78"/>
    </row>
    <row r="44" spans="1:12" s="77" customFormat="1" ht="22.5" customHeight="1">
      <c r="A44" s="293">
        <v>398086</v>
      </c>
      <c r="B44" s="273" t="s">
        <v>375</v>
      </c>
      <c r="C44" s="286">
        <v>560485</v>
      </c>
      <c r="D44" s="286">
        <v>502808</v>
      </c>
      <c r="E44" s="285">
        <f t="shared" si="0"/>
        <v>57677</v>
      </c>
      <c r="H44" s="78"/>
      <c r="I44" s="78"/>
      <c r="J44" s="78"/>
      <c r="K44" s="78"/>
      <c r="L44" s="78"/>
    </row>
    <row r="45" spans="1:12" s="77" customFormat="1" ht="22.5" customHeight="1">
      <c r="A45" s="293">
        <v>586</v>
      </c>
      <c r="B45" s="273" t="s">
        <v>376</v>
      </c>
      <c r="C45" s="286">
        <v>25601</v>
      </c>
      <c r="D45" s="286">
        <v>67336</v>
      </c>
      <c r="E45" s="285">
        <f>C45-D45</f>
        <v>-41735</v>
      </c>
      <c r="H45" s="78"/>
      <c r="I45" s="78"/>
      <c r="J45" s="78"/>
      <c r="K45" s="78"/>
      <c r="L45" s="78"/>
    </row>
    <row r="46" spans="1:12" s="77" customFormat="1" ht="22.5" customHeight="1">
      <c r="A46" s="293">
        <v>92525</v>
      </c>
      <c r="B46" s="273" t="s">
        <v>202</v>
      </c>
      <c r="C46" s="286">
        <v>222636</v>
      </c>
      <c r="D46" s="286">
        <v>214119</v>
      </c>
      <c r="E46" s="285">
        <f>C46-D46</f>
        <v>8517</v>
      </c>
      <c r="H46" s="78"/>
      <c r="I46" s="78"/>
      <c r="J46" s="78"/>
      <c r="K46" s="78"/>
      <c r="L46" s="78"/>
    </row>
    <row r="47" spans="1:12" s="77" customFormat="1" ht="22.5" customHeight="1">
      <c r="A47" s="293">
        <f>SUM(A48:A51)</f>
        <v>469523</v>
      </c>
      <c r="B47" s="270" t="s">
        <v>384</v>
      </c>
      <c r="C47" s="286">
        <f>SUM(C48:C51)</f>
        <v>806911</v>
      </c>
      <c r="D47" s="286">
        <f>SUM(D48:D51)</f>
        <v>782719</v>
      </c>
      <c r="E47" s="285">
        <f>C47-D47</f>
        <v>24192</v>
      </c>
      <c r="H47" s="78"/>
      <c r="I47" s="78"/>
      <c r="J47" s="78"/>
      <c r="K47" s="78"/>
      <c r="L47" s="78"/>
    </row>
    <row r="48" spans="1:12" s="77" customFormat="1" ht="22.5" customHeight="1">
      <c r="A48" s="293">
        <v>2885</v>
      </c>
      <c r="B48" s="273" t="s">
        <v>379</v>
      </c>
      <c r="C48" s="286">
        <v>2233</v>
      </c>
      <c r="D48" s="286">
        <v>2186</v>
      </c>
      <c r="E48" s="285">
        <f>C48-D48</f>
        <v>47</v>
      </c>
      <c r="H48" s="78"/>
      <c r="I48" s="78"/>
      <c r="J48" s="78"/>
      <c r="K48" s="78"/>
      <c r="L48" s="78"/>
    </row>
    <row r="49" spans="1:12" s="77" customFormat="1" ht="22.5" customHeight="1">
      <c r="A49" s="293">
        <v>378182</v>
      </c>
      <c r="B49" s="273" t="s">
        <v>179</v>
      </c>
      <c r="C49" s="286">
        <v>557682</v>
      </c>
      <c r="D49" s="286">
        <v>500485</v>
      </c>
      <c r="E49" s="285">
        <f t="shared" si="0"/>
        <v>57197</v>
      </c>
      <c r="H49" s="78"/>
      <c r="I49" s="78"/>
      <c r="J49" s="78"/>
      <c r="K49" s="78"/>
      <c r="L49" s="78"/>
    </row>
    <row r="50" spans="1:12" s="77" customFormat="1" ht="22.5" customHeight="1">
      <c r="A50" s="293">
        <v>557</v>
      </c>
      <c r="B50" s="273" t="s">
        <v>204</v>
      </c>
      <c r="C50" s="286">
        <v>25473</v>
      </c>
      <c r="D50" s="286">
        <v>66999</v>
      </c>
      <c r="E50" s="285">
        <f t="shared" si="0"/>
        <v>-41526</v>
      </c>
      <c r="H50" s="78"/>
      <c r="I50" s="78"/>
      <c r="J50" s="78"/>
      <c r="K50" s="78"/>
      <c r="L50" s="78"/>
    </row>
    <row r="51" spans="1:12" s="77" customFormat="1" ht="22.5" customHeight="1">
      <c r="A51" s="293">
        <v>87899</v>
      </c>
      <c r="B51" s="273" t="s">
        <v>203</v>
      </c>
      <c r="C51" s="286">
        <v>221523</v>
      </c>
      <c r="D51" s="286">
        <v>213049</v>
      </c>
      <c r="E51" s="285">
        <f t="shared" si="0"/>
        <v>8474</v>
      </c>
    </row>
    <row r="52" spans="1:12" s="77" customFormat="1" ht="8.25" customHeight="1">
      <c r="A52" s="293"/>
      <c r="B52" s="273"/>
      <c r="C52" s="286"/>
      <c r="D52" s="286"/>
      <c r="E52" s="285"/>
    </row>
    <row r="53" spans="1:12" s="311" customFormat="1" ht="25.5" customHeight="1">
      <c r="A53" s="310">
        <f>A7</f>
        <v>12014739</v>
      </c>
      <c r="B53" s="309" t="s">
        <v>180</v>
      </c>
      <c r="C53" s="288">
        <f>C7</f>
        <v>13093230</v>
      </c>
      <c r="D53" s="288">
        <f>D7</f>
        <v>12521000</v>
      </c>
      <c r="E53" s="289">
        <f t="shared" si="0"/>
        <v>572230</v>
      </c>
    </row>
    <row r="54" spans="1:12" s="311" customFormat="1" ht="10.5" customHeight="1">
      <c r="A54" s="296"/>
      <c r="B54" s="309"/>
      <c r="C54" s="288"/>
      <c r="D54" s="288"/>
      <c r="E54" s="289"/>
    </row>
    <row r="55" spans="1:12" s="248" customFormat="1" ht="22.5" customHeight="1">
      <c r="A55" s="296">
        <f>A56</f>
        <v>3960</v>
      </c>
      <c r="B55" s="275" t="s">
        <v>181</v>
      </c>
      <c r="C55" s="288">
        <f>C56</f>
        <v>4031</v>
      </c>
      <c r="D55" s="288">
        <f>D56</f>
        <v>4004</v>
      </c>
      <c r="E55" s="289">
        <f t="shared" si="0"/>
        <v>27</v>
      </c>
    </row>
    <row r="56" spans="1:12" s="78" customFormat="1" ht="22.5" customHeight="1">
      <c r="A56" s="292">
        <f>A57+A61-1</f>
        <v>3960</v>
      </c>
      <c r="B56" s="276" t="s">
        <v>182</v>
      </c>
      <c r="C56" s="281">
        <f>C57+C61</f>
        <v>4031</v>
      </c>
      <c r="D56" s="281">
        <f>D57+D61</f>
        <v>4004</v>
      </c>
      <c r="E56" s="282">
        <f t="shared" si="0"/>
        <v>27</v>
      </c>
    </row>
    <row r="57" spans="1:12" s="77" customFormat="1" ht="22.5" customHeight="1">
      <c r="A57" s="293">
        <f>A58+A59+A60</f>
        <v>3911</v>
      </c>
      <c r="B57" s="277" t="s">
        <v>183</v>
      </c>
      <c r="C57" s="286">
        <f>C58+C59+C60</f>
        <v>3989</v>
      </c>
      <c r="D57" s="286">
        <f>D58+D59+D60</f>
        <v>3959</v>
      </c>
      <c r="E57" s="285">
        <f t="shared" si="0"/>
        <v>30</v>
      </c>
    </row>
    <row r="58" spans="1:12" s="77" customFormat="1" ht="22.5" hidden="1" customHeight="1">
      <c r="A58" s="293"/>
      <c r="B58" s="277" t="s">
        <v>184</v>
      </c>
      <c r="C58" s="286"/>
      <c r="D58" s="286"/>
      <c r="E58" s="285">
        <f t="shared" si="0"/>
        <v>0</v>
      </c>
    </row>
    <row r="59" spans="1:12" s="77" customFormat="1" ht="22.5" hidden="1" customHeight="1">
      <c r="A59" s="293"/>
      <c r="B59" s="277" t="s">
        <v>185</v>
      </c>
      <c r="C59" s="286"/>
      <c r="D59" s="286"/>
      <c r="E59" s="285">
        <f t="shared" si="0"/>
        <v>0</v>
      </c>
    </row>
    <row r="60" spans="1:12" s="77" customFormat="1" ht="20.25" customHeight="1">
      <c r="A60" s="293">
        <v>3911</v>
      </c>
      <c r="B60" s="277" t="s">
        <v>186</v>
      </c>
      <c r="C60" s="286">
        <v>3989</v>
      </c>
      <c r="D60" s="286">
        <v>3959</v>
      </c>
      <c r="E60" s="285">
        <f t="shared" si="0"/>
        <v>30</v>
      </c>
    </row>
    <row r="61" spans="1:12" s="77" customFormat="1" ht="20.25" customHeight="1">
      <c r="A61" s="293">
        <f>A62</f>
        <v>50</v>
      </c>
      <c r="B61" s="277" t="s">
        <v>187</v>
      </c>
      <c r="C61" s="286">
        <f>C62</f>
        <v>42</v>
      </c>
      <c r="D61" s="286">
        <f>D62</f>
        <v>45</v>
      </c>
      <c r="E61" s="285">
        <f t="shared" si="0"/>
        <v>-3</v>
      </c>
    </row>
    <row r="62" spans="1:12" s="77" customFormat="1" ht="20.25" customHeight="1">
      <c r="A62" s="293">
        <v>50</v>
      </c>
      <c r="B62" s="277" t="s">
        <v>188</v>
      </c>
      <c r="C62" s="286">
        <v>42</v>
      </c>
      <c r="D62" s="286">
        <v>45</v>
      </c>
      <c r="E62" s="285">
        <f t="shared" si="0"/>
        <v>-3</v>
      </c>
    </row>
    <row r="63" spans="1:12" s="78" customFormat="1" ht="22.5" customHeight="1">
      <c r="A63" s="292">
        <f>A64</f>
        <v>12010778</v>
      </c>
      <c r="B63" s="276" t="s">
        <v>296</v>
      </c>
      <c r="C63" s="281">
        <f t="shared" ref="C63:D65" si="3">C64</f>
        <v>13089199</v>
      </c>
      <c r="D63" s="281">
        <f t="shared" si="3"/>
        <v>12516996</v>
      </c>
      <c r="E63" s="282">
        <f t="shared" si="0"/>
        <v>572203</v>
      </c>
    </row>
    <row r="64" spans="1:12" s="78" customFormat="1" ht="19.5" customHeight="1">
      <c r="A64" s="292">
        <f>A65</f>
        <v>12010778</v>
      </c>
      <c r="B64" s="276" t="s">
        <v>189</v>
      </c>
      <c r="C64" s="281">
        <f t="shared" si="3"/>
        <v>13089199</v>
      </c>
      <c r="D64" s="281">
        <f t="shared" si="3"/>
        <v>12516996</v>
      </c>
      <c r="E64" s="282">
        <f t="shared" si="0"/>
        <v>572203</v>
      </c>
    </row>
    <row r="65" spans="1:5" s="77" customFormat="1" ht="19.5" customHeight="1">
      <c r="A65" s="293">
        <f>A66</f>
        <v>12010778</v>
      </c>
      <c r="B65" s="277" t="s">
        <v>352</v>
      </c>
      <c r="C65" s="286">
        <f t="shared" si="3"/>
        <v>13089199</v>
      </c>
      <c r="D65" s="286">
        <f t="shared" si="3"/>
        <v>12516996</v>
      </c>
      <c r="E65" s="285">
        <f t="shared" si="0"/>
        <v>572203</v>
      </c>
    </row>
    <row r="66" spans="1:5" s="77" customFormat="1" ht="19.5" customHeight="1">
      <c r="A66" s="293">
        <v>12010778</v>
      </c>
      <c r="B66" s="277" t="s">
        <v>353</v>
      </c>
      <c r="C66" s="286">
        <v>13089199</v>
      </c>
      <c r="D66" s="286">
        <v>12516996</v>
      </c>
      <c r="E66" s="285">
        <f t="shared" si="0"/>
        <v>572203</v>
      </c>
    </row>
    <row r="67" spans="1:5" s="77" customFormat="1" ht="12.75" customHeight="1">
      <c r="A67" s="291"/>
      <c r="B67" s="278"/>
      <c r="C67" s="281"/>
      <c r="D67" s="281"/>
      <c r="E67" s="282"/>
    </row>
    <row r="68" spans="1:5" s="248" customFormat="1" ht="27" customHeight="1" thickBot="1">
      <c r="A68" s="295">
        <f>A55+A63+1</f>
        <v>12014739</v>
      </c>
      <c r="B68" s="274" t="s">
        <v>297</v>
      </c>
      <c r="C68" s="287">
        <f>C55+C63</f>
        <v>13093230</v>
      </c>
      <c r="D68" s="287">
        <f>D55+D63</f>
        <v>12521000</v>
      </c>
      <c r="E68" s="290">
        <f t="shared" si="0"/>
        <v>572230</v>
      </c>
    </row>
    <row r="69" spans="1:5" ht="57" customHeight="1">
      <c r="A69" s="521" t="s">
        <v>437</v>
      </c>
      <c r="B69" s="521"/>
      <c r="C69" s="521"/>
      <c r="D69" s="521"/>
      <c r="E69" s="521"/>
    </row>
  </sheetData>
  <mergeCells count="5">
    <mergeCell ref="A1:E1"/>
    <mergeCell ref="A2:E2"/>
    <mergeCell ref="A3:E3"/>
    <mergeCell ref="D4:E4"/>
    <mergeCell ref="A69:E69"/>
  </mergeCells>
  <phoneticPr fontId="39" type="noConversion"/>
  <printOptions horizontalCentered="1"/>
  <pageMargins left="0.59055118110236227" right="0.59055118110236227" top="0.94488188976377963" bottom="0.94488188976377963" header="0.47244094488188981" footer="0.47244094488188981"/>
  <pageSetup paperSize="9" scale="90" firstPageNumber="17" orientation="portrait" useFirstPageNumber="1" r:id="rId1"/>
  <headerFooter alignWithMargins="0">
    <oddFooter>&amp;C&amp;"Times New Roman,標準"&amp;13&amp;P</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O21"/>
  <sheetViews>
    <sheetView showGridLines="0" workbookViewId="0">
      <selection activeCell="C23" sqref="C23"/>
    </sheetView>
  </sheetViews>
  <sheetFormatPr defaultColWidth="12" defaultRowHeight="20.25"/>
  <cols>
    <col min="1" max="1" width="28.875" style="223" customWidth="1"/>
    <col min="2" max="2" width="20.5" style="223" customWidth="1"/>
    <col min="3" max="3" width="40.875" style="223" customWidth="1"/>
    <col min="4" max="16384" width="12" style="223"/>
  </cols>
  <sheetData>
    <row r="1" spans="1:15" s="210" customFormat="1" ht="27.75">
      <c r="A1" s="524" t="s">
        <v>64</v>
      </c>
      <c r="B1" s="525"/>
      <c r="C1" s="526"/>
    </row>
    <row r="2" spans="1:15" s="211" customFormat="1" ht="30">
      <c r="A2" s="527" t="s">
        <v>65</v>
      </c>
      <c r="B2" s="527"/>
      <c r="C2" s="528"/>
    </row>
    <row r="3" spans="1:15" s="209" customFormat="1" ht="19.5">
      <c r="A3" s="529" t="s">
        <v>308</v>
      </c>
      <c r="B3" s="530"/>
      <c r="C3" s="531"/>
    </row>
    <row r="4" spans="1:15" s="209" customFormat="1" ht="19.5" thickBot="1">
      <c r="A4" s="400"/>
      <c r="B4" s="400"/>
      <c r="C4" s="203" t="s">
        <v>66</v>
      </c>
    </row>
    <row r="5" spans="1:15" s="209" customFormat="1" ht="30" customHeight="1">
      <c r="A5" s="401" t="s">
        <v>67</v>
      </c>
      <c r="B5" s="402" t="s">
        <v>68</v>
      </c>
      <c r="C5" s="214" t="s">
        <v>69</v>
      </c>
    </row>
    <row r="6" spans="1:15" s="405" customFormat="1" ht="12" customHeight="1">
      <c r="A6" s="371"/>
      <c r="B6" s="403"/>
      <c r="C6" s="404"/>
    </row>
    <row r="7" spans="1:15" s="407" customFormat="1" ht="36" customHeight="1">
      <c r="A7" s="218" t="s">
        <v>70</v>
      </c>
      <c r="B7" s="406">
        <v>20</v>
      </c>
      <c r="C7" s="532" t="s">
        <v>230</v>
      </c>
    </row>
    <row r="8" spans="1:15" s="407" customFormat="1" ht="36" customHeight="1">
      <c r="A8" s="218" t="s">
        <v>229</v>
      </c>
      <c r="B8" s="406">
        <v>1</v>
      </c>
      <c r="C8" s="533"/>
    </row>
    <row r="9" spans="1:15" s="407" customFormat="1" ht="36" customHeight="1">
      <c r="A9" s="218" t="s">
        <v>71</v>
      </c>
      <c r="B9" s="406">
        <v>1</v>
      </c>
      <c r="C9" s="533"/>
    </row>
    <row r="10" spans="1:15" s="405" customFormat="1" ht="36" customHeight="1">
      <c r="A10" s="218"/>
      <c r="B10" s="406"/>
      <c r="C10" s="533"/>
    </row>
    <row r="11" spans="1:15" s="407" customFormat="1" ht="36" customHeight="1">
      <c r="A11" s="408"/>
      <c r="B11" s="409"/>
      <c r="C11" s="533"/>
      <c r="D11" s="405"/>
      <c r="E11" s="405"/>
      <c r="F11" s="405"/>
      <c r="G11" s="405"/>
      <c r="H11" s="405"/>
      <c r="I11" s="405"/>
      <c r="J11" s="405"/>
      <c r="K11" s="405"/>
      <c r="L11" s="405"/>
      <c r="M11" s="405"/>
      <c r="N11" s="405"/>
      <c r="O11" s="405"/>
    </row>
    <row r="12" spans="1:15" s="405" customFormat="1" ht="36" customHeight="1">
      <c r="A12" s="410"/>
      <c r="B12" s="406"/>
      <c r="C12" s="533"/>
    </row>
    <row r="13" spans="1:15" s="405" customFormat="1" ht="33.950000000000003" customHeight="1">
      <c r="A13" s="411"/>
      <c r="B13" s="128"/>
      <c r="C13" s="412"/>
    </row>
    <row r="14" spans="1:15" s="407" customFormat="1" ht="33.950000000000003" customHeight="1">
      <c r="A14" s="221"/>
      <c r="B14" s="128"/>
      <c r="C14" s="413"/>
      <c r="D14" s="405"/>
      <c r="E14" s="405"/>
      <c r="F14" s="405"/>
      <c r="G14" s="405"/>
      <c r="H14" s="405"/>
      <c r="I14" s="405"/>
      <c r="J14" s="405"/>
      <c r="K14" s="405"/>
      <c r="L14" s="405"/>
      <c r="M14" s="405"/>
      <c r="N14" s="405"/>
      <c r="O14" s="405"/>
    </row>
    <row r="15" spans="1:15" s="407" customFormat="1" ht="33.950000000000003" customHeight="1">
      <c r="A15" s="221"/>
      <c r="B15" s="128"/>
      <c r="C15" s="413"/>
      <c r="D15" s="405"/>
      <c r="E15" s="405"/>
      <c r="F15" s="405"/>
      <c r="G15" s="405"/>
      <c r="H15" s="405"/>
      <c r="I15" s="405"/>
      <c r="J15" s="405"/>
      <c r="K15" s="405"/>
      <c r="L15" s="405"/>
      <c r="M15" s="405"/>
      <c r="N15" s="405"/>
      <c r="O15" s="405"/>
    </row>
    <row r="16" spans="1:15" s="407" customFormat="1" ht="43.5" customHeight="1">
      <c r="A16" s="221"/>
      <c r="B16" s="128"/>
      <c r="C16" s="413"/>
      <c r="D16" s="405"/>
      <c r="E16" s="405"/>
      <c r="F16" s="405"/>
      <c r="G16" s="405"/>
      <c r="H16" s="405"/>
      <c r="I16" s="405"/>
      <c r="J16" s="405"/>
      <c r="K16" s="405"/>
      <c r="L16" s="405"/>
      <c r="M16" s="405"/>
      <c r="N16" s="405"/>
      <c r="O16" s="405"/>
    </row>
    <row r="17" spans="1:15" s="405" customFormat="1" ht="43.5" customHeight="1">
      <c r="A17" s="221"/>
      <c r="B17" s="128"/>
      <c r="C17" s="413"/>
      <c r="D17" s="414"/>
      <c r="E17" s="414"/>
      <c r="F17" s="414"/>
      <c r="G17" s="414"/>
      <c r="H17" s="414"/>
      <c r="I17" s="414"/>
      <c r="J17" s="414"/>
      <c r="K17" s="414"/>
      <c r="L17" s="414"/>
      <c r="M17" s="414"/>
      <c r="N17" s="414"/>
      <c r="O17" s="414"/>
    </row>
    <row r="18" spans="1:15" s="405" customFormat="1" ht="71.25" customHeight="1">
      <c r="A18" s="221"/>
      <c r="B18" s="128"/>
      <c r="C18" s="413"/>
      <c r="D18" s="414"/>
      <c r="E18" s="414"/>
      <c r="F18" s="414"/>
      <c r="G18" s="414"/>
      <c r="H18" s="414"/>
      <c r="I18" s="414"/>
      <c r="J18" s="414"/>
      <c r="K18" s="414"/>
      <c r="L18" s="414"/>
      <c r="M18" s="414"/>
      <c r="N18" s="414"/>
      <c r="O18" s="414"/>
    </row>
    <row r="19" spans="1:15" s="405" customFormat="1" ht="84.75" customHeight="1">
      <c r="A19" s="221"/>
      <c r="B19" s="128"/>
      <c r="C19" s="413"/>
      <c r="D19" s="414"/>
      <c r="E19" s="414"/>
      <c r="F19" s="414"/>
      <c r="G19" s="414"/>
      <c r="H19" s="414"/>
      <c r="I19" s="414"/>
      <c r="J19" s="414"/>
      <c r="K19" s="414"/>
      <c r="L19" s="414"/>
      <c r="M19" s="414"/>
      <c r="N19" s="414"/>
      <c r="O19" s="414"/>
    </row>
    <row r="20" spans="1:15" s="405" customFormat="1" ht="26.25" customHeight="1" thickBot="1">
      <c r="A20" s="415" t="s">
        <v>120</v>
      </c>
      <c r="B20" s="416">
        <f>SUM(B7:B9)</f>
        <v>22</v>
      </c>
      <c r="C20" s="417"/>
      <c r="D20" s="414"/>
      <c r="E20" s="414"/>
      <c r="F20" s="414"/>
      <c r="G20" s="414"/>
      <c r="H20" s="414"/>
      <c r="I20" s="414"/>
      <c r="J20" s="414"/>
      <c r="K20" s="414"/>
      <c r="L20" s="414"/>
      <c r="M20" s="414"/>
      <c r="N20" s="414"/>
      <c r="O20" s="414"/>
    </row>
    <row r="21" spans="1:15" ht="20.25" customHeight="1">
      <c r="A21" s="522" t="s">
        <v>410</v>
      </c>
      <c r="B21" s="523"/>
      <c r="C21" s="523"/>
      <c r="D21" s="414"/>
      <c r="E21" s="414"/>
      <c r="F21" s="414"/>
      <c r="G21" s="414"/>
      <c r="H21" s="414"/>
      <c r="I21" s="414"/>
      <c r="J21" s="414"/>
      <c r="K21" s="414"/>
      <c r="L21" s="414"/>
      <c r="M21" s="414"/>
      <c r="N21" s="414"/>
      <c r="O21" s="414"/>
    </row>
  </sheetData>
  <mergeCells count="5">
    <mergeCell ref="A21:C21"/>
    <mergeCell ref="A1:C1"/>
    <mergeCell ref="A2:C2"/>
    <mergeCell ref="A3:C3"/>
    <mergeCell ref="C7:C12"/>
  </mergeCells>
  <phoneticPr fontId="3" type="noConversion"/>
  <printOptions horizontalCentered="1"/>
  <pageMargins left="0.59055118110236227" right="0.59055118110236227" top="0.94488188976377963" bottom="0.94488188976377963" header="0.47244094488188981" footer="0.47244094488188981"/>
  <pageSetup paperSize="9" firstPageNumber="19"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L16"/>
  <sheetViews>
    <sheetView showGridLines="0" topLeftCell="A10" workbookViewId="0">
      <selection activeCell="C12" sqref="C12"/>
    </sheetView>
  </sheetViews>
  <sheetFormatPr defaultColWidth="12" defaultRowHeight="20.25"/>
  <cols>
    <col min="1" max="1" width="28.875" style="223" customWidth="1"/>
    <col min="2" max="2" width="20.5" style="223" customWidth="1"/>
    <col min="3" max="3" width="40.875" style="223" customWidth="1"/>
    <col min="4" max="16384" width="12" style="223"/>
  </cols>
  <sheetData>
    <row r="1" spans="1:12" s="210" customFormat="1" ht="27.75">
      <c r="A1" s="524" t="s">
        <v>64</v>
      </c>
      <c r="B1" s="525"/>
      <c r="C1" s="526"/>
    </row>
    <row r="2" spans="1:12" s="211" customFormat="1" ht="30">
      <c r="A2" s="527" t="s">
        <v>72</v>
      </c>
      <c r="B2" s="527"/>
      <c r="C2" s="528"/>
    </row>
    <row r="3" spans="1:12" s="209" customFormat="1" ht="19.5">
      <c r="A3" s="529" t="s">
        <v>308</v>
      </c>
      <c r="B3" s="530"/>
      <c r="C3" s="531"/>
    </row>
    <row r="4" spans="1:12" s="209" customFormat="1" ht="19.5" thickBot="1">
      <c r="A4" s="304"/>
      <c r="B4" s="304"/>
      <c r="C4" s="203" t="s">
        <v>0</v>
      </c>
    </row>
    <row r="5" spans="1:12" s="209" customFormat="1" ht="30" customHeight="1">
      <c r="A5" s="212" t="s">
        <v>73</v>
      </c>
      <c r="B5" s="213" t="s">
        <v>74</v>
      </c>
      <c r="C5" s="214" t="s">
        <v>113</v>
      </c>
    </row>
    <row r="6" spans="1:12" s="209" customFormat="1" ht="12" customHeight="1">
      <c r="A6" s="215"/>
      <c r="B6" s="216"/>
      <c r="C6" s="217"/>
    </row>
    <row r="7" spans="1:12" s="220" customFormat="1" ht="46.5" customHeight="1">
      <c r="A7" s="218" t="s">
        <v>75</v>
      </c>
      <c r="B7" s="219">
        <v>16141</v>
      </c>
      <c r="C7" s="222" t="s">
        <v>423</v>
      </c>
    </row>
    <row r="8" spans="1:12" s="220" customFormat="1" ht="36" customHeight="1">
      <c r="A8" s="218" t="s">
        <v>397</v>
      </c>
      <c r="B8" s="219">
        <v>460</v>
      </c>
      <c r="C8" s="222" t="s">
        <v>355</v>
      </c>
    </row>
    <row r="9" spans="1:12" s="209" customFormat="1" ht="51.75" customHeight="1">
      <c r="A9" s="218" t="s">
        <v>112</v>
      </c>
      <c r="B9" s="219">
        <v>760</v>
      </c>
      <c r="C9" s="222" t="s">
        <v>424</v>
      </c>
    </row>
    <row r="10" spans="1:12" s="209" customFormat="1" ht="71.25" customHeight="1">
      <c r="A10" s="218" t="s">
        <v>76</v>
      </c>
      <c r="B10" s="219">
        <v>4592</v>
      </c>
      <c r="C10" s="432" t="s">
        <v>425</v>
      </c>
    </row>
    <row r="11" spans="1:12" s="209" customFormat="1" ht="88.5" customHeight="1">
      <c r="A11" s="218" t="s">
        <v>77</v>
      </c>
      <c r="B11" s="219">
        <v>1758</v>
      </c>
      <c r="C11" s="432" t="s">
        <v>426</v>
      </c>
    </row>
    <row r="12" spans="1:12" s="220" customFormat="1" ht="143.25" customHeight="1">
      <c r="A12" s="218" t="s">
        <v>78</v>
      </c>
      <c r="B12" s="219">
        <v>2251</v>
      </c>
      <c r="C12" s="432" t="s">
        <v>427</v>
      </c>
      <c r="D12" s="209"/>
      <c r="E12" s="209"/>
      <c r="F12" s="209"/>
      <c r="G12" s="209"/>
      <c r="H12" s="209"/>
      <c r="I12" s="209"/>
      <c r="J12" s="209"/>
      <c r="K12" s="209"/>
      <c r="L12" s="209"/>
    </row>
    <row r="13" spans="1:12" s="220" customFormat="1" ht="63.75" customHeight="1">
      <c r="A13" s="218" t="s">
        <v>79</v>
      </c>
      <c r="B13" s="219">
        <v>2</v>
      </c>
      <c r="C13" s="222" t="s">
        <v>354</v>
      </c>
      <c r="D13" s="209"/>
      <c r="E13" s="209"/>
      <c r="F13" s="209"/>
      <c r="G13" s="209"/>
      <c r="H13" s="209"/>
      <c r="I13" s="209"/>
      <c r="J13" s="209"/>
      <c r="K13" s="209"/>
      <c r="L13" s="209"/>
    </row>
    <row r="14" spans="1:12" ht="30" customHeight="1">
      <c r="A14" s="221"/>
      <c r="B14" s="128"/>
      <c r="C14" s="222"/>
    </row>
    <row r="15" spans="1:12" ht="36" customHeight="1" thickBot="1">
      <c r="A15" s="305" t="s">
        <v>120</v>
      </c>
      <c r="B15" s="306">
        <f>SUM(B7:B14)</f>
        <v>25964</v>
      </c>
      <c r="C15" s="307"/>
    </row>
    <row r="16" spans="1:12" ht="39.75" customHeight="1">
      <c r="A16" s="523" t="s">
        <v>415</v>
      </c>
      <c r="B16" s="523"/>
      <c r="C16" s="523"/>
    </row>
  </sheetData>
  <mergeCells count="4">
    <mergeCell ref="A1:C1"/>
    <mergeCell ref="A2:C2"/>
    <mergeCell ref="A3:C3"/>
    <mergeCell ref="A16:C16"/>
  </mergeCells>
  <phoneticPr fontId="2" type="noConversion"/>
  <printOptions horizontalCentered="1"/>
  <pageMargins left="0.59055118110236227" right="0.59055118110236227" top="0.94488188976377963" bottom="0.94488188976377963" header="0.47244094488188981" footer="0.47244094488188981"/>
  <pageSetup paperSize="9" firstPageNumber="20"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Q29"/>
  <sheetViews>
    <sheetView showGridLines="0" topLeftCell="A10" zoomScaleNormal="100" zoomScaleSheetLayoutView="100" workbookViewId="0">
      <selection activeCell="E14" sqref="E14"/>
    </sheetView>
  </sheetViews>
  <sheetFormatPr defaultColWidth="12" defaultRowHeight="15.75"/>
  <cols>
    <col min="1" max="1" width="28.875" style="86" customWidth="1"/>
    <col min="2" max="2" width="20.5" style="86" customWidth="1"/>
    <col min="3" max="3" width="40.75" style="209" customWidth="1"/>
    <col min="4" max="16384" width="12" style="86"/>
  </cols>
  <sheetData>
    <row r="1" spans="1:17" ht="27.75">
      <c r="A1" s="462" t="s">
        <v>4</v>
      </c>
      <c r="B1" s="463"/>
      <c r="C1" s="463"/>
    </row>
    <row r="2" spans="1:17" ht="30">
      <c r="A2" s="465" t="s">
        <v>334</v>
      </c>
      <c r="B2" s="465"/>
      <c r="C2" s="465"/>
    </row>
    <row r="3" spans="1:17" ht="19.5">
      <c r="A3" s="487" t="s">
        <v>356</v>
      </c>
      <c r="B3" s="488"/>
      <c r="C3" s="488"/>
    </row>
    <row r="4" spans="1:17" ht="17.25" thickBot="1">
      <c r="C4" s="203" t="s">
        <v>0</v>
      </c>
    </row>
    <row r="5" spans="1:17" s="88" customFormat="1" ht="20.25" customHeight="1">
      <c r="A5" s="537" t="s">
        <v>35</v>
      </c>
      <c r="B5" s="539" t="s">
        <v>231</v>
      </c>
      <c r="C5" s="457" t="s">
        <v>53</v>
      </c>
    </row>
    <row r="6" spans="1:17" s="88" customFormat="1" ht="20.25" customHeight="1">
      <c r="A6" s="538"/>
      <c r="B6" s="540"/>
      <c r="C6" s="458"/>
    </row>
    <row r="7" spans="1:17" ht="12" customHeight="1">
      <c r="A7" s="141"/>
      <c r="B7" s="161"/>
      <c r="C7" s="204"/>
    </row>
    <row r="8" spans="1:17" ht="27.75" customHeight="1">
      <c r="A8" s="195" t="s">
        <v>1</v>
      </c>
      <c r="B8" s="97"/>
      <c r="C8" s="205"/>
    </row>
    <row r="9" spans="1:17" ht="27.75" customHeight="1">
      <c r="A9" s="196" t="s">
        <v>31</v>
      </c>
      <c r="B9" s="97">
        <f>SUM(B10:B13)</f>
        <v>806911</v>
      </c>
      <c r="C9" s="534" t="s">
        <v>381</v>
      </c>
    </row>
    <row r="10" spans="1:17" ht="27.75" customHeight="1">
      <c r="A10" s="201" t="s">
        <v>54</v>
      </c>
      <c r="B10" s="97">
        <v>2233</v>
      </c>
      <c r="C10" s="535"/>
    </row>
    <row r="11" spans="1:17" ht="27.75" customHeight="1">
      <c r="A11" s="201" t="s">
        <v>55</v>
      </c>
      <c r="B11" s="97">
        <v>557682</v>
      </c>
      <c r="C11" s="535"/>
    </row>
    <row r="12" spans="1:17" ht="27.75" customHeight="1">
      <c r="A12" s="201" t="s">
        <v>197</v>
      </c>
      <c r="B12" s="97">
        <v>25473</v>
      </c>
      <c r="C12" s="535"/>
    </row>
    <row r="13" spans="1:17" ht="27.75" customHeight="1">
      <c r="A13" s="201" t="s">
        <v>196</v>
      </c>
      <c r="B13" s="97">
        <v>221523</v>
      </c>
      <c r="C13" s="535"/>
    </row>
    <row r="14" spans="1:17" ht="27.75" customHeight="1">
      <c r="A14" s="196" t="s">
        <v>32</v>
      </c>
      <c r="B14" s="97">
        <f>SUM(B15:B18)</f>
        <v>782719</v>
      </c>
      <c r="C14" s="535"/>
    </row>
    <row r="15" spans="1:17" ht="27.75" customHeight="1">
      <c r="A15" s="201" t="s">
        <v>56</v>
      </c>
      <c r="B15" s="97">
        <v>2186</v>
      </c>
      <c r="C15" s="206"/>
    </row>
    <row r="16" spans="1:17" s="101" customFormat="1" ht="27.75" customHeight="1">
      <c r="A16" s="201" t="s">
        <v>57</v>
      </c>
      <c r="B16" s="97">
        <v>500485</v>
      </c>
      <c r="C16" s="205"/>
      <c r="D16" s="86"/>
      <c r="E16" s="86"/>
      <c r="F16" s="86"/>
      <c r="G16" s="86"/>
      <c r="H16" s="86"/>
      <c r="I16" s="86"/>
      <c r="J16" s="86"/>
      <c r="K16" s="86"/>
      <c r="L16" s="86"/>
      <c r="M16" s="86"/>
      <c r="N16" s="86"/>
      <c r="O16" s="86"/>
      <c r="P16" s="86"/>
      <c r="Q16" s="86"/>
    </row>
    <row r="17" spans="1:17" s="101" customFormat="1" ht="27.75" customHeight="1">
      <c r="A17" s="201" t="s">
        <v>197</v>
      </c>
      <c r="B17" s="97">
        <v>66999</v>
      </c>
      <c r="C17" s="205"/>
      <c r="D17" s="86"/>
      <c r="E17" s="86"/>
      <c r="F17" s="86"/>
      <c r="G17" s="86"/>
      <c r="H17" s="86"/>
      <c r="I17" s="86"/>
      <c r="J17" s="86"/>
      <c r="K17" s="86"/>
      <c r="L17" s="86"/>
      <c r="M17" s="86"/>
      <c r="N17" s="86"/>
      <c r="O17" s="86"/>
      <c r="P17" s="86"/>
      <c r="Q17" s="86"/>
    </row>
    <row r="18" spans="1:17" s="101" customFormat="1" ht="27.75" customHeight="1">
      <c r="A18" s="201" t="s">
        <v>196</v>
      </c>
      <c r="B18" s="97">
        <v>213049</v>
      </c>
      <c r="C18" s="205"/>
      <c r="D18" s="86"/>
      <c r="E18" s="86"/>
      <c r="F18" s="86"/>
      <c r="G18" s="86"/>
      <c r="H18" s="86"/>
      <c r="I18" s="86"/>
      <c r="J18" s="86"/>
      <c r="K18" s="86"/>
      <c r="L18" s="86"/>
      <c r="M18" s="86"/>
      <c r="N18" s="86"/>
      <c r="O18" s="86"/>
      <c r="P18" s="86"/>
      <c r="Q18" s="86"/>
    </row>
    <row r="19" spans="1:17" s="101" customFormat="1" ht="27.75" customHeight="1">
      <c r="A19" s="196" t="s">
        <v>58</v>
      </c>
      <c r="B19" s="97">
        <f>SUM(B20:B23)</f>
        <v>299515</v>
      </c>
      <c r="C19" s="205"/>
      <c r="D19" s="86"/>
      <c r="E19" s="86"/>
      <c r="F19" s="86"/>
      <c r="G19" s="86"/>
      <c r="H19" s="86"/>
      <c r="I19" s="86"/>
      <c r="J19" s="86"/>
      <c r="K19" s="86"/>
      <c r="L19" s="86"/>
      <c r="M19" s="86"/>
      <c r="N19" s="86"/>
      <c r="O19" s="86"/>
      <c r="P19" s="86"/>
      <c r="Q19" s="86"/>
    </row>
    <row r="20" spans="1:17" s="101" customFormat="1" ht="27.75" customHeight="1">
      <c r="A20" s="201" t="s">
        <v>59</v>
      </c>
      <c r="B20" s="97">
        <v>997</v>
      </c>
      <c r="C20" s="205"/>
      <c r="D20" s="86"/>
      <c r="E20" s="86"/>
      <c r="F20" s="86"/>
      <c r="G20" s="86"/>
      <c r="H20" s="86"/>
      <c r="I20" s="86"/>
      <c r="J20" s="86"/>
      <c r="K20" s="86"/>
      <c r="L20" s="86"/>
      <c r="M20" s="86"/>
      <c r="N20" s="86"/>
      <c r="O20" s="86"/>
      <c r="P20" s="86"/>
      <c r="Q20" s="86"/>
    </row>
    <row r="21" spans="1:17" ht="27.75" customHeight="1">
      <c r="A21" s="201" t="s">
        <v>60</v>
      </c>
      <c r="B21" s="97">
        <v>101500</v>
      </c>
      <c r="C21" s="205"/>
    </row>
    <row r="22" spans="1:17" ht="27.75" customHeight="1">
      <c r="A22" s="201" t="s">
        <v>197</v>
      </c>
      <c r="B22" s="97">
        <v>47135</v>
      </c>
      <c r="C22" s="205"/>
    </row>
    <row r="23" spans="1:17" ht="27.75" customHeight="1">
      <c r="A23" s="201" t="s">
        <v>196</v>
      </c>
      <c r="B23" s="97">
        <v>149883</v>
      </c>
      <c r="C23" s="205"/>
    </row>
    <row r="24" spans="1:17" ht="27.75" customHeight="1">
      <c r="A24" s="196" t="s">
        <v>61</v>
      </c>
      <c r="B24" s="97">
        <f>SUM(B25:B28)</f>
        <v>323707</v>
      </c>
      <c r="C24" s="207"/>
    </row>
    <row r="25" spans="1:17" ht="27.75" customHeight="1">
      <c r="A25" s="201" t="s">
        <v>62</v>
      </c>
      <c r="B25" s="97">
        <f>B10-B15+B20</f>
        <v>1044</v>
      </c>
      <c r="C25" s="536"/>
    </row>
    <row r="26" spans="1:17" s="101" customFormat="1" ht="27.75" customHeight="1">
      <c r="A26" s="201" t="s">
        <v>63</v>
      </c>
      <c r="B26" s="97">
        <f>B11-B16+B21</f>
        <v>158697</v>
      </c>
      <c r="C26" s="536"/>
      <c r="D26" s="86"/>
      <c r="E26" s="86"/>
      <c r="F26" s="86"/>
      <c r="G26" s="86"/>
      <c r="H26" s="86"/>
      <c r="I26" s="86"/>
      <c r="J26" s="86"/>
      <c r="K26" s="86"/>
      <c r="L26" s="86"/>
      <c r="M26" s="86"/>
      <c r="N26" s="86"/>
      <c r="O26" s="86"/>
      <c r="P26" s="86"/>
      <c r="Q26" s="86"/>
    </row>
    <row r="27" spans="1:17" s="101" customFormat="1" ht="27.75" customHeight="1">
      <c r="A27" s="201" t="s">
        <v>197</v>
      </c>
      <c r="B27" s="97">
        <f>B12-B17+B22</f>
        <v>5609</v>
      </c>
      <c r="C27" s="205"/>
      <c r="D27" s="86"/>
      <c r="E27" s="86"/>
      <c r="F27" s="86"/>
      <c r="G27" s="86"/>
      <c r="H27" s="86"/>
      <c r="I27" s="86"/>
      <c r="J27" s="86"/>
      <c r="K27" s="86"/>
      <c r="L27" s="86"/>
      <c r="M27" s="86"/>
      <c r="N27" s="86"/>
      <c r="O27" s="86"/>
      <c r="P27" s="86"/>
      <c r="Q27" s="86"/>
    </row>
    <row r="28" spans="1:17" ht="27.75" customHeight="1">
      <c r="A28" s="201" t="s">
        <v>196</v>
      </c>
      <c r="B28" s="97">
        <f>B13-B18+B23</f>
        <v>158357</v>
      </c>
      <c r="C28" s="205"/>
    </row>
    <row r="29" spans="1:17" ht="18" customHeight="1" thickBot="1">
      <c r="A29" s="298"/>
      <c r="B29" s="197"/>
      <c r="C29" s="208"/>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3"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8"/>
  <sheetViews>
    <sheetView topLeftCell="A34" zoomScaleNormal="100" zoomScaleSheetLayoutView="100" workbookViewId="0">
      <selection activeCell="C12" sqref="C12"/>
    </sheetView>
  </sheetViews>
  <sheetFormatPr defaultColWidth="12" defaultRowHeight="20.25"/>
  <cols>
    <col min="1" max="1" width="17.125" style="223" customWidth="1"/>
    <col min="2" max="2" width="17.125" style="397" customWidth="1"/>
    <col min="3" max="3" width="38.875" style="223" customWidth="1"/>
    <col min="4" max="4" width="17.125" style="223" customWidth="1"/>
    <col min="5" max="256" width="12" style="223"/>
    <col min="257" max="258" width="17.125" style="223" customWidth="1"/>
    <col min="259" max="259" width="38.875" style="223" customWidth="1"/>
    <col min="260" max="260" width="17.125" style="223" customWidth="1"/>
    <col min="261" max="512" width="12" style="223"/>
    <col min="513" max="514" width="17.125" style="223" customWidth="1"/>
    <col min="515" max="515" width="38.875" style="223" customWidth="1"/>
    <col min="516" max="516" width="17.125" style="223" customWidth="1"/>
    <col min="517" max="768" width="12" style="223"/>
    <col min="769" max="770" width="17.125" style="223" customWidth="1"/>
    <col min="771" max="771" width="38.875" style="223" customWidth="1"/>
    <col min="772" max="772" width="17.125" style="223" customWidth="1"/>
    <col min="773" max="1024" width="12" style="223"/>
    <col min="1025" max="1026" width="17.125" style="223" customWidth="1"/>
    <col min="1027" max="1027" width="38.875" style="223" customWidth="1"/>
    <col min="1028" max="1028" width="17.125" style="223" customWidth="1"/>
    <col min="1029" max="1280" width="12" style="223"/>
    <col min="1281" max="1282" width="17.125" style="223" customWidth="1"/>
    <col min="1283" max="1283" width="38.875" style="223" customWidth="1"/>
    <col min="1284" max="1284" width="17.125" style="223" customWidth="1"/>
    <col min="1285" max="1536" width="12" style="223"/>
    <col min="1537" max="1538" width="17.125" style="223" customWidth="1"/>
    <col min="1539" max="1539" width="38.875" style="223" customWidth="1"/>
    <col min="1540" max="1540" width="17.125" style="223" customWidth="1"/>
    <col min="1541" max="1792" width="12" style="223"/>
    <col min="1793" max="1794" width="17.125" style="223" customWidth="1"/>
    <col min="1795" max="1795" width="38.875" style="223" customWidth="1"/>
    <col min="1796" max="1796" width="17.125" style="223" customWidth="1"/>
    <col min="1797" max="2048" width="12" style="223"/>
    <col min="2049" max="2050" width="17.125" style="223" customWidth="1"/>
    <col min="2051" max="2051" width="38.875" style="223" customWidth="1"/>
    <col min="2052" max="2052" width="17.125" style="223" customWidth="1"/>
    <col min="2053" max="2304" width="12" style="223"/>
    <col min="2305" max="2306" width="17.125" style="223" customWidth="1"/>
    <col min="2307" max="2307" width="38.875" style="223" customWidth="1"/>
    <col min="2308" max="2308" width="17.125" style="223" customWidth="1"/>
    <col min="2309" max="2560" width="12" style="223"/>
    <col min="2561" max="2562" width="17.125" style="223" customWidth="1"/>
    <col min="2563" max="2563" width="38.875" style="223" customWidth="1"/>
    <col min="2564" max="2564" width="17.125" style="223" customWidth="1"/>
    <col min="2565" max="2816" width="12" style="223"/>
    <col min="2817" max="2818" width="17.125" style="223" customWidth="1"/>
    <col min="2819" max="2819" width="38.875" style="223" customWidth="1"/>
    <col min="2820" max="2820" width="17.125" style="223" customWidth="1"/>
    <col min="2821" max="3072" width="12" style="223"/>
    <col min="3073" max="3074" width="17.125" style="223" customWidth="1"/>
    <col min="3075" max="3075" width="38.875" style="223" customWidth="1"/>
    <col min="3076" max="3076" width="17.125" style="223" customWidth="1"/>
    <col min="3077" max="3328" width="12" style="223"/>
    <col min="3329" max="3330" width="17.125" style="223" customWidth="1"/>
    <col min="3331" max="3331" width="38.875" style="223" customWidth="1"/>
    <col min="3332" max="3332" width="17.125" style="223" customWidth="1"/>
    <col min="3333" max="3584" width="12" style="223"/>
    <col min="3585" max="3586" width="17.125" style="223" customWidth="1"/>
    <col min="3587" max="3587" width="38.875" style="223" customWidth="1"/>
    <col min="3588" max="3588" width="17.125" style="223" customWidth="1"/>
    <col min="3589" max="3840" width="12" style="223"/>
    <col min="3841" max="3842" width="17.125" style="223" customWidth="1"/>
    <col min="3843" max="3843" width="38.875" style="223" customWidth="1"/>
    <col min="3844" max="3844" width="17.125" style="223" customWidth="1"/>
    <col min="3845" max="4096" width="12" style="223"/>
    <col min="4097" max="4098" width="17.125" style="223" customWidth="1"/>
    <col min="4099" max="4099" width="38.875" style="223" customWidth="1"/>
    <col min="4100" max="4100" width="17.125" style="223" customWidth="1"/>
    <col min="4101" max="4352" width="12" style="223"/>
    <col min="4353" max="4354" width="17.125" style="223" customWidth="1"/>
    <col min="4355" max="4355" width="38.875" style="223" customWidth="1"/>
    <col min="4356" max="4356" width="17.125" style="223" customWidth="1"/>
    <col min="4357" max="4608" width="12" style="223"/>
    <col min="4609" max="4610" width="17.125" style="223" customWidth="1"/>
    <col min="4611" max="4611" width="38.875" style="223" customWidth="1"/>
    <col min="4612" max="4612" width="17.125" style="223" customWidth="1"/>
    <col min="4613" max="4864" width="12" style="223"/>
    <col min="4865" max="4866" width="17.125" style="223" customWidth="1"/>
    <col min="4867" max="4867" width="38.875" style="223" customWidth="1"/>
    <col min="4868" max="4868" width="17.125" style="223" customWidth="1"/>
    <col min="4869" max="5120" width="12" style="223"/>
    <col min="5121" max="5122" width="17.125" style="223" customWidth="1"/>
    <col min="5123" max="5123" width="38.875" style="223" customWidth="1"/>
    <col min="5124" max="5124" width="17.125" style="223" customWidth="1"/>
    <col min="5125" max="5376" width="12" style="223"/>
    <col min="5377" max="5378" width="17.125" style="223" customWidth="1"/>
    <col min="5379" max="5379" width="38.875" style="223" customWidth="1"/>
    <col min="5380" max="5380" width="17.125" style="223" customWidth="1"/>
    <col min="5381" max="5632" width="12" style="223"/>
    <col min="5633" max="5634" width="17.125" style="223" customWidth="1"/>
    <col min="5635" max="5635" width="38.875" style="223" customWidth="1"/>
    <col min="5636" max="5636" width="17.125" style="223" customWidth="1"/>
    <col min="5637" max="5888" width="12" style="223"/>
    <col min="5889" max="5890" width="17.125" style="223" customWidth="1"/>
    <col min="5891" max="5891" width="38.875" style="223" customWidth="1"/>
    <col min="5892" max="5892" width="17.125" style="223" customWidth="1"/>
    <col min="5893" max="6144" width="12" style="223"/>
    <col min="6145" max="6146" width="17.125" style="223" customWidth="1"/>
    <col min="6147" max="6147" width="38.875" style="223" customWidth="1"/>
    <col min="6148" max="6148" width="17.125" style="223" customWidth="1"/>
    <col min="6149" max="6400" width="12" style="223"/>
    <col min="6401" max="6402" width="17.125" style="223" customWidth="1"/>
    <col min="6403" max="6403" width="38.875" style="223" customWidth="1"/>
    <col min="6404" max="6404" width="17.125" style="223" customWidth="1"/>
    <col min="6405" max="6656" width="12" style="223"/>
    <col min="6657" max="6658" width="17.125" style="223" customWidth="1"/>
    <col min="6659" max="6659" width="38.875" style="223" customWidth="1"/>
    <col min="6660" max="6660" width="17.125" style="223" customWidth="1"/>
    <col min="6661" max="6912" width="12" style="223"/>
    <col min="6913" max="6914" width="17.125" style="223" customWidth="1"/>
    <col min="6915" max="6915" width="38.875" style="223" customWidth="1"/>
    <col min="6916" max="6916" width="17.125" style="223" customWidth="1"/>
    <col min="6917" max="7168" width="12" style="223"/>
    <col min="7169" max="7170" width="17.125" style="223" customWidth="1"/>
    <col min="7171" max="7171" width="38.875" style="223" customWidth="1"/>
    <col min="7172" max="7172" width="17.125" style="223" customWidth="1"/>
    <col min="7173" max="7424" width="12" style="223"/>
    <col min="7425" max="7426" width="17.125" style="223" customWidth="1"/>
    <col min="7427" max="7427" width="38.875" style="223" customWidth="1"/>
    <col min="7428" max="7428" width="17.125" style="223" customWidth="1"/>
    <col min="7429" max="7680" width="12" style="223"/>
    <col min="7681" max="7682" width="17.125" style="223" customWidth="1"/>
    <col min="7683" max="7683" width="38.875" style="223" customWidth="1"/>
    <col min="7684" max="7684" width="17.125" style="223" customWidth="1"/>
    <col min="7685" max="7936" width="12" style="223"/>
    <col min="7937" max="7938" width="17.125" style="223" customWidth="1"/>
    <col min="7939" max="7939" width="38.875" style="223" customWidth="1"/>
    <col min="7940" max="7940" width="17.125" style="223" customWidth="1"/>
    <col min="7941" max="8192" width="12" style="223"/>
    <col min="8193" max="8194" width="17.125" style="223" customWidth="1"/>
    <col min="8195" max="8195" width="38.875" style="223" customWidth="1"/>
    <col min="8196" max="8196" width="17.125" style="223" customWidth="1"/>
    <col min="8197" max="8448" width="12" style="223"/>
    <col min="8449" max="8450" width="17.125" style="223" customWidth="1"/>
    <col min="8451" max="8451" width="38.875" style="223" customWidth="1"/>
    <col min="8452" max="8452" width="17.125" style="223" customWidth="1"/>
    <col min="8453" max="8704" width="12" style="223"/>
    <col min="8705" max="8706" width="17.125" style="223" customWidth="1"/>
    <col min="8707" max="8707" width="38.875" style="223" customWidth="1"/>
    <col min="8708" max="8708" width="17.125" style="223" customWidth="1"/>
    <col min="8709" max="8960" width="12" style="223"/>
    <col min="8961" max="8962" width="17.125" style="223" customWidth="1"/>
    <col min="8963" max="8963" width="38.875" style="223" customWidth="1"/>
    <col min="8964" max="8964" width="17.125" style="223" customWidth="1"/>
    <col min="8965" max="9216" width="12" style="223"/>
    <col min="9217" max="9218" width="17.125" style="223" customWidth="1"/>
    <col min="9219" max="9219" width="38.875" style="223" customWidth="1"/>
    <col min="9220" max="9220" width="17.125" style="223" customWidth="1"/>
    <col min="9221" max="9472" width="12" style="223"/>
    <col min="9473" max="9474" width="17.125" style="223" customWidth="1"/>
    <col min="9475" max="9475" width="38.875" style="223" customWidth="1"/>
    <col min="9476" max="9476" width="17.125" style="223" customWidth="1"/>
    <col min="9477" max="9728" width="12" style="223"/>
    <col min="9729" max="9730" width="17.125" style="223" customWidth="1"/>
    <col min="9731" max="9731" width="38.875" style="223" customWidth="1"/>
    <col min="9732" max="9732" width="17.125" style="223" customWidth="1"/>
    <col min="9733" max="9984" width="12" style="223"/>
    <col min="9985" max="9986" width="17.125" style="223" customWidth="1"/>
    <col min="9987" max="9987" width="38.875" style="223" customWidth="1"/>
    <col min="9988" max="9988" width="17.125" style="223" customWidth="1"/>
    <col min="9989" max="10240" width="12" style="223"/>
    <col min="10241" max="10242" width="17.125" style="223" customWidth="1"/>
    <col min="10243" max="10243" width="38.875" style="223" customWidth="1"/>
    <col min="10244" max="10244" width="17.125" style="223" customWidth="1"/>
    <col min="10245" max="10496" width="12" style="223"/>
    <col min="10497" max="10498" width="17.125" style="223" customWidth="1"/>
    <col min="10499" max="10499" width="38.875" style="223" customWidth="1"/>
    <col min="10500" max="10500" width="17.125" style="223" customWidth="1"/>
    <col min="10501" max="10752" width="12" style="223"/>
    <col min="10753" max="10754" width="17.125" style="223" customWidth="1"/>
    <col min="10755" max="10755" width="38.875" style="223" customWidth="1"/>
    <col min="10756" max="10756" width="17.125" style="223" customWidth="1"/>
    <col min="10757" max="11008" width="12" style="223"/>
    <col min="11009" max="11010" width="17.125" style="223" customWidth="1"/>
    <col min="11011" max="11011" width="38.875" style="223" customWidth="1"/>
    <col min="11012" max="11012" width="17.125" style="223" customWidth="1"/>
    <col min="11013" max="11264" width="12" style="223"/>
    <col min="11265" max="11266" width="17.125" style="223" customWidth="1"/>
    <col min="11267" max="11267" width="38.875" style="223" customWidth="1"/>
    <col min="11268" max="11268" width="17.125" style="223" customWidth="1"/>
    <col min="11269" max="11520" width="12" style="223"/>
    <col min="11521" max="11522" width="17.125" style="223" customWidth="1"/>
    <col min="11523" max="11523" width="38.875" style="223" customWidth="1"/>
    <col min="11524" max="11524" width="17.125" style="223" customWidth="1"/>
    <col min="11525" max="11776" width="12" style="223"/>
    <col min="11777" max="11778" width="17.125" style="223" customWidth="1"/>
    <col min="11779" max="11779" width="38.875" style="223" customWidth="1"/>
    <col min="11780" max="11780" width="17.125" style="223" customWidth="1"/>
    <col min="11781" max="12032" width="12" style="223"/>
    <col min="12033" max="12034" width="17.125" style="223" customWidth="1"/>
    <col min="12035" max="12035" width="38.875" style="223" customWidth="1"/>
    <col min="12036" max="12036" width="17.125" style="223" customWidth="1"/>
    <col min="12037" max="12288" width="12" style="223"/>
    <col min="12289" max="12290" width="17.125" style="223" customWidth="1"/>
    <col min="12291" max="12291" width="38.875" style="223" customWidth="1"/>
    <col min="12292" max="12292" width="17.125" style="223" customWidth="1"/>
    <col min="12293" max="12544" width="12" style="223"/>
    <col min="12545" max="12546" width="17.125" style="223" customWidth="1"/>
    <col min="12547" max="12547" width="38.875" style="223" customWidth="1"/>
    <col min="12548" max="12548" width="17.125" style="223" customWidth="1"/>
    <col min="12549" max="12800" width="12" style="223"/>
    <col min="12801" max="12802" width="17.125" style="223" customWidth="1"/>
    <col min="12803" max="12803" width="38.875" style="223" customWidth="1"/>
    <col min="12804" max="12804" width="17.125" style="223" customWidth="1"/>
    <col min="12805" max="13056" width="12" style="223"/>
    <col min="13057" max="13058" width="17.125" style="223" customWidth="1"/>
    <col min="13059" max="13059" width="38.875" style="223" customWidth="1"/>
    <col min="13060" max="13060" width="17.125" style="223" customWidth="1"/>
    <col min="13061" max="13312" width="12" style="223"/>
    <col min="13313" max="13314" width="17.125" style="223" customWidth="1"/>
    <col min="13315" max="13315" width="38.875" style="223" customWidth="1"/>
    <col min="13316" max="13316" width="17.125" style="223" customWidth="1"/>
    <col min="13317" max="13568" width="12" style="223"/>
    <col min="13569" max="13570" width="17.125" style="223" customWidth="1"/>
    <col min="13571" max="13571" width="38.875" style="223" customWidth="1"/>
    <col min="13572" max="13572" width="17.125" style="223" customWidth="1"/>
    <col min="13573" max="13824" width="12" style="223"/>
    <col min="13825" max="13826" width="17.125" style="223" customWidth="1"/>
    <col min="13827" max="13827" width="38.875" style="223" customWidth="1"/>
    <col min="13828" max="13828" width="17.125" style="223" customWidth="1"/>
    <col min="13829" max="14080" width="12" style="223"/>
    <col min="14081" max="14082" width="17.125" style="223" customWidth="1"/>
    <col min="14083" max="14083" width="38.875" style="223" customWidth="1"/>
    <col min="14084" max="14084" width="17.125" style="223" customWidth="1"/>
    <col min="14085" max="14336" width="12" style="223"/>
    <col min="14337" max="14338" width="17.125" style="223" customWidth="1"/>
    <col min="14339" max="14339" width="38.875" style="223" customWidth="1"/>
    <col min="14340" max="14340" width="17.125" style="223" customWidth="1"/>
    <col min="14341" max="14592" width="12" style="223"/>
    <col min="14593" max="14594" width="17.125" style="223" customWidth="1"/>
    <col min="14595" max="14595" width="38.875" style="223" customWidth="1"/>
    <col min="14596" max="14596" width="17.125" style="223" customWidth="1"/>
    <col min="14597" max="14848" width="12" style="223"/>
    <col min="14849" max="14850" width="17.125" style="223" customWidth="1"/>
    <col min="14851" max="14851" width="38.875" style="223" customWidth="1"/>
    <col min="14852" max="14852" width="17.125" style="223" customWidth="1"/>
    <col min="14853" max="15104" width="12" style="223"/>
    <col min="15105" max="15106" width="17.125" style="223" customWidth="1"/>
    <col min="15107" max="15107" width="38.875" style="223" customWidth="1"/>
    <col min="15108" max="15108" width="17.125" style="223" customWidth="1"/>
    <col min="15109" max="15360" width="12" style="223"/>
    <col min="15361" max="15362" width="17.125" style="223" customWidth="1"/>
    <col min="15363" max="15363" width="38.875" style="223" customWidth="1"/>
    <col min="15364" max="15364" width="17.125" style="223" customWidth="1"/>
    <col min="15365" max="15616" width="12" style="223"/>
    <col min="15617" max="15618" width="17.125" style="223" customWidth="1"/>
    <col min="15619" max="15619" width="38.875" style="223" customWidth="1"/>
    <col min="15620" max="15620" width="17.125" style="223" customWidth="1"/>
    <col min="15621" max="15872" width="12" style="223"/>
    <col min="15873" max="15874" width="17.125" style="223" customWidth="1"/>
    <col min="15875" max="15875" width="38.875" style="223" customWidth="1"/>
    <col min="15876" max="15876" width="17.125" style="223" customWidth="1"/>
    <col min="15877" max="16128" width="12" style="223"/>
    <col min="16129" max="16130" width="17.125" style="223" customWidth="1"/>
    <col min="16131" max="16131" width="38.875" style="223" customWidth="1"/>
    <col min="16132" max="16132" width="17.125" style="223" customWidth="1"/>
    <col min="16133" max="16384" width="12" style="223"/>
  </cols>
  <sheetData>
    <row r="1" spans="1:4" s="210" customFormat="1" ht="27.75">
      <c r="A1" s="524" t="s">
        <v>80</v>
      </c>
      <c r="B1" s="525"/>
      <c r="C1" s="525"/>
      <c r="D1" s="525"/>
    </row>
    <row r="2" spans="1:4" s="211" customFormat="1" ht="30">
      <c r="A2" s="541" t="s">
        <v>209</v>
      </c>
      <c r="B2" s="527"/>
      <c r="C2" s="527"/>
      <c r="D2" s="527"/>
    </row>
    <row r="3" spans="1:4" s="209" customFormat="1" ht="19.5">
      <c r="A3" s="542" t="s">
        <v>307</v>
      </c>
      <c r="B3" s="543"/>
      <c r="C3" s="543"/>
      <c r="D3" s="543"/>
    </row>
    <row r="4" spans="1:4" s="209" customFormat="1" ht="17.25" thickBot="1">
      <c r="B4" s="369"/>
      <c r="D4" s="203" t="s">
        <v>89</v>
      </c>
    </row>
    <row r="5" spans="1:4" s="370" customFormat="1" ht="20.25" customHeight="1">
      <c r="A5" s="544" t="s">
        <v>235</v>
      </c>
      <c r="B5" s="546" t="s">
        <v>236</v>
      </c>
      <c r="C5" s="548" t="s">
        <v>237</v>
      </c>
      <c r="D5" s="550" t="s">
        <v>238</v>
      </c>
    </row>
    <row r="6" spans="1:4" s="370" customFormat="1" ht="20.25" customHeight="1">
      <c r="A6" s="545"/>
      <c r="B6" s="547"/>
      <c r="C6" s="549"/>
      <c r="D6" s="551"/>
    </row>
    <row r="7" spans="1:4" s="209" customFormat="1" ht="12" customHeight="1">
      <c r="A7" s="371"/>
      <c r="B7" s="372"/>
      <c r="C7" s="373"/>
      <c r="D7" s="204"/>
    </row>
    <row r="8" spans="1:4" s="209" customFormat="1" ht="30" customHeight="1">
      <c r="A8" s="374">
        <v>22044</v>
      </c>
      <c r="B8" s="375">
        <v>25081</v>
      </c>
      <c r="C8" s="376" t="s">
        <v>239</v>
      </c>
      <c r="D8" s="377">
        <v>25964</v>
      </c>
    </row>
    <row r="9" spans="1:4" s="209" customFormat="1" ht="30" customHeight="1">
      <c r="A9" s="378">
        <v>14134</v>
      </c>
      <c r="B9" s="379">
        <v>15688</v>
      </c>
      <c r="C9" s="380" t="s">
        <v>240</v>
      </c>
      <c r="D9" s="381">
        <v>16141</v>
      </c>
    </row>
    <row r="10" spans="1:4" s="209" customFormat="1" ht="30" customHeight="1">
      <c r="A10" s="378">
        <v>460</v>
      </c>
      <c r="B10" s="379">
        <v>460</v>
      </c>
      <c r="C10" s="380" t="s">
        <v>385</v>
      </c>
      <c r="D10" s="381">
        <v>460</v>
      </c>
    </row>
    <row r="11" spans="1:4" s="209" customFormat="1" ht="30" customHeight="1">
      <c r="A11" s="378">
        <v>388</v>
      </c>
      <c r="B11" s="379">
        <v>727</v>
      </c>
      <c r="C11" s="380" t="s">
        <v>241</v>
      </c>
      <c r="D11" s="381">
        <v>760</v>
      </c>
    </row>
    <row r="12" spans="1:4" s="209" customFormat="1" ht="30" hidden="1" customHeight="1">
      <c r="A12" s="378"/>
      <c r="B12" s="379"/>
      <c r="C12" s="380" t="s">
        <v>242</v>
      </c>
      <c r="D12" s="381"/>
    </row>
    <row r="13" spans="1:4" s="209" customFormat="1" ht="30" customHeight="1">
      <c r="A13" s="378">
        <v>3896</v>
      </c>
      <c r="B13" s="379">
        <v>4456</v>
      </c>
      <c r="C13" s="380" t="s">
        <v>243</v>
      </c>
      <c r="D13" s="381">
        <v>4592</v>
      </c>
    </row>
    <row r="14" spans="1:4" s="209" customFormat="1" ht="30" customHeight="1">
      <c r="A14" s="378">
        <v>1340</v>
      </c>
      <c r="B14" s="382">
        <v>1613</v>
      </c>
      <c r="C14" s="380" t="s">
        <v>244</v>
      </c>
      <c r="D14" s="381">
        <v>1758</v>
      </c>
    </row>
    <row r="15" spans="1:4" s="209" customFormat="1" ht="30" customHeight="1">
      <c r="A15" s="378">
        <v>1826</v>
      </c>
      <c r="B15" s="382">
        <v>2136</v>
      </c>
      <c r="C15" s="380" t="s">
        <v>245</v>
      </c>
      <c r="D15" s="381">
        <v>2251</v>
      </c>
    </row>
    <row r="16" spans="1:4" s="209" customFormat="1" ht="30" customHeight="1">
      <c r="A16" s="378">
        <v>1</v>
      </c>
      <c r="B16" s="382">
        <v>1</v>
      </c>
      <c r="C16" s="380" t="s">
        <v>246</v>
      </c>
      <c r="D16" s="381">
        <v>2</v>
      </c>
    </row>
    <row r="17" spans="1:18" s="209" customFormat="1" ht="30" customHeight="1">
      <c r="A17" s="374">
        <v>6433</v>
      </c>
      <c r="B17" s="383">
        <v>7436</v>
      </c>
      <c r="C17" s="376" t="s">
        <v>247</v>
      </c>
      <c r="D17" s="377">
        <v>7036</v>
      </c>
    </row>
    <row r="18" spans="1:18" s="209" customFormat="1" ht="30" customHeight="1">
      <c r="A18" s="378">
        <v>141</v>
      </c>
      <c r="B18" s="382">
        <v>245</v>
      </c>
      <c r="C18" s="380" t="s">
        <v>248</v>
      </c>
      <c r="D18" s="381">
        <v>332</v>
      </c>
    </row>
    <row r="19" spans="1:18" s="209" customFormat="1" ht="30" customHeight="1">
      <c r="A19" s="378">
        <v>880</v>
      </c>
      <c r="B19" s="382">
        <v>1092</v>
      </c>
      <c r="C19" s="380" t="s">
        <v>249</v>
      </c>
      <c r="D19" s="381">
        <v>1039</v>
      </c>
    </row>
    <row r="20" spans="1:18" s="209" customFormat="1" ht="30" customHeight="1">
      <c r="A20" s="378">
        <v>27</v>
      </c>
      <c r="B20" s="382">
        <v>61</v>
      </c>
      <c r="C20" s="380" t="s">
        <v>250</v>
      </c>
      <c r="D20" s="381">
        <v>60</v>
      </c>
    </row>
    <row r="21" spans="1:18" s="209" customFormat="1" ht="30" customHeight="1">
      <c r="A21" s="378">
        <v>845</v>
      </c>
      <c r="B21" s="382">
        <v>973</v>
      </c>
      <c r="C21" s="380" t="s">
        <v>251</v>
      </c>
      <c r="D21" s="381">
        <v>952</v>
      </c>
    </row>
    <row r="22" spans="1:18" s="209" customFormat="1" ht="30" customHeight="1">
      <c r="A22" s="378">
        <v>59</v>
      </c>
      <c r="B22" s="382">
        <v>149</v>
      </c>
      <c r="C22" s="380" t="s">
        <v>386</v>
      </c>
      <c r="D22" s="381">
        <v>130</v>
      </c>
    </row>
    <row r="23" spans="1:18" s="220" customFormat="1" ht="30" customHeight="1">
      <c r="A23" s="378">
        <v>3</v>
      </c>
      <c r="B23" s="382">
        <v>5</v>
      </c>
      <c r="C23" s="380" t="s">
        <v>252</v>
      </c>
      <c r="D23" s="381">
        <v>5</v>
      </c>
      <c r="E23" s="209"/>
      <c r="F23" s="209"/>
      <c r="G23" s="209"/>
      <c r="H23" s="209"/>
      <c r="I23" s="209"/>
      <c r="J23" s="209"/>
      <c r="K23" s="209"/>
      <c r="L23" s="209"/>
      <c r="M23" s="209"/>
      <c r="N23" s="209"/>
      <c r="O23" s="209"/>
      <c r="P23" s="209"/>
      <c r="Q23" s="209"/>
      <c r="R23" s="209"/>
    </row>
    <row r="24" spans="1:18" s="209" customFormat="1" ht="30" customHeight="1">
      <c r="A24" s="378">
        <v>3542</v>
      </c>
      <c r="B24" s="382">
        <v>3587</v>
      </c>
      <c r="C24" s="380" t="s">
        <v>253</v>
      </c>
      <c r="D24" s="381">
        <v>3612</v>
      </c>
    </row>
    <row r="25" spans="1:18" s="209" customFormat="1" ht="30" customHeight="1">
      <c r="A25" s="378">
        <v>917</v>
      </c>
      <c r="B25" s="382">
        <v>1304</v>
      </c>
      <c r="C25" s="380" t="s">
        <v>254</v>
      </c>
      <c r="D25" s="381">
        <v>886</v>
      </c>
    </row>
    <row r="26" spans="1:18" s="209" customFormat="1" ht="30" customHeight="1">
      <c r="A26" s="378">
        <v>19</v>
      </c>
      <c r="B26" s="382">
        <v>20</v>
      </c>
      <c r="C26" s="380" t="s">
        <v>255</v>
      </c>
      <c r="D26" s="381">
        <v>20</v>
      </c>
    </row>
    <row r="27" spans="1:18" s="209" customFormat="1" ht="30" customHeight="1">
      <c r="A27" s="374">
        <v>258</v>
      </c>
      <c r="B27" s="383">
        <v>311</v>
      </c>
      <c r="C27" s="376" t="s">
        <v>256</v>
      </c>
      <c r="D27" s="377">
        <v>294</v>
      </c>
    </row>
    <row r="28" spans="1:18" s="209" customFormat="1" ht="30" customHeight="1" thickBot="1">
      <c r="A28" s="384">
        <v>26</v>
      </c>
      <c r="B28" s="385">
        <v>6</v>
      </c>
      <c r="C28" s="386" t="s">
        <v>257</v>
      </c>
      <c r="D28" s="387">
        <v>27</v>
      </c>
    </row>
    <row r="29" spans="1:18" s="37" customFormat="1" ht="33.950000000000003" customHeight="1">
      <c r="A29" s="388">
        <v>231</v>
      </c>
      <c r="B29" s="389">
        <v>305</v>
      </c>
      <c r="C29" s="390" t="s">
        <v>258</v>
      </c>
      <c r="D29" s="391">
        <v>267</v>
      </c>
    </row>
    <row r="30" spans="1:18" s="209" customFormat="1" ht="33.950000000000003" customHeight="1">
      <c r="A30" s="374">
        <v>3915</v>
      </c>
      <c r="B30" s="383">
        <v>4457</v>
      </c>
      <c r="C30" s="376" t="s">
        <v>387</v>
      </c>
      <c r="D30" s="377">
        <v>4553</v>
      </c>
    </row>
    <row r="31" spans="1:18" s="209" customFormat="1" ht="33.950000000000003" customHeight="1">
      <c r="A31" s="378">
        <v>1829</v>
      </c>
      <c r="B31" s="382">
        <v>2185</v>
      </c>
      <c r="C31" s="380" t="s">
        <v>259</v>
      </c>
      <c r="D31" s="381">
        <v>2477</v>
      </c>
    </row>
    <row r="32" spans="1:18" s="209" customFormat="1" ht="33.950000000000003" customHeight="1">
      <c r="A32" s="378">
        <v>2011</v>
      </c>
      <c r="B32" s="382">
        <v>2178</v>
      </c>
      <c r="C32" s="380" t="s">
        <v>260</v>
      </c>
      <c r="D32" s="381">
        <v>2001</v>
      </c>
    </row>
    <row r="33" spans="1:4" s="209" customFormat="1" ht="33.950000000000003" customHeight="1">
      <c r="A33" s="378">
        <v>54</v>
      </c>
      <c r="B33" s="382">
        <v>55</v>
      </c>
      <c r="C33" s="380" t="s">
        <v>261</v>
      </c>
      <c r="D33" s="381">
        <v>36</v>
      </c>
    </row>
    <row r="34" spans="1:4" s="209" customFormat="1" ht="33.950000000000003" customHeight="1">
      <c r="A34" s="378">
        <v>22</v>
      </c>
      <c r="B34" s="382">
        <v>39</v>
      </c>
      <c r="C34" s="380" t="s">
        <v>262</v>
      </c>
      <c r="D34" s="381">
        <v>39</v>
      </c>
    </row>
    <row r="35" spans="1:4" s="209" customFormat="1" ht="33.950000000000003" customHeight="1">
      <c r="A35" s="374">
        <v>1195</v>
      </c>
      <c r="B35" s="383">
        <v>1476</v>
      </c>
      <c r="C35" s="376" t="s">
        <v>388</v>
      </c>
      <c r="D35" s="377">
        <v>1656</v>
      </c>
    </row>
    <row r="36" spans="1:4" s="209" customFormat="1" ht="33.950000000000003" customHeight="1">
      <c r="A36" s="378">
        <v>81</v>
      </c>
      <c r="B36" s="382">
        <v>69</v>
      </c>
      <c r="C36" s="380" t="s">
        <v>310</v>
      </c>
      <c r="D36" s="381">
        <v>67</v>
      </c>
    </row>
    <row r="37" spans="1:4" s="209" customFormat="1" ht="33.950000000000003" customHeight="1">
      <c r="A37" s="378">
        <v>1115</v>
      </c>
      <c r="B37" s="382">
        <v>1407</v>
      </c>
      <c r="C37" s="380" t="s">
        <v>263</v>
      </c>
      <c r="D37" s="381">
        <v>1589</v>
      </c>
    </row>
    <row r="38" spans="1:4" s="209" customFormat="1" ht="33.950000000000003" customHeight="1">
      <c r="A38" s="374">
        <v>18</v>
      </c>
      <c r="B38" s="383">
        <v>622</v>
      </c>
      <c r="C38" s="376" t="s">
        <v>311</v>
      </c>
      <c r="D38" s="377">
        <v>519</v>
      </c>
    </row>
    <row r="39" spans="1:4" s="209" customFormat="1" ht="33.950000000000003" customHeight="1">
      <c r="A39" s="378">
        <v>11</v>
      </c>
      <c r="B39" s="382">
        <v>11</v>
      </c>
      <c r="C39" s="380" t="s">
        <v>264</v>
      </c>
      <c r="D39" s="381">
        <v>12</v>
      </c>
    </row>
    <row r="40" spans="1:4" s="209" customFormat="1" ht="33.950000000000003" customHeight="1">
      <c r="A40" s="378">
        <v>7</v>
      </c>
      <c r="B40" s="382">
        <v>611</v>
      </c>
      <c r="C40" s="380" t="s">
        <v>265</v>
      </c>
      <c r="D40" s="381">
        <v>507</v>
      </c>
    </row>
    <row r="41" spans="1:4" s="209" customFormat="1" ht="33.950000000000003" customHeight="1">
      <c r="A41" s="374">
        <v>61</v>
      </c>
      <c r="B41" s="383">
        <v>65</v>
      </c>
      <c r="C41" s="399" t="s">
        <v>391</v>
      </c>
      <c r="D41" s="377">
        <v>134</v>
      </c>
    </row>
    <row r="42" spans="1:4" s="209" customFormat="1" ht="33.75" customHeight="1">
      <c r="A42" s="378">
        <v>3</v>
      </c>
      <c r="B42" s="382">
        <v>4</v>
      </c>
      <c r="C42" s="380" t="s">
        <v>389</v>
      </c>
      <c r="D42" s="381">
        <v>4</v>
      </c>
    </row>
    <row r="43" spans="1:4" s="209" customFormat="1" ht="34.5" customHeight="1">
      <c r="A43" s="378">
        <v>58</v>
      </c>
      <c r="B43" s="382">
        <v>61</v>
      </c>
      <c r="C43" s="380" t="s">
        <v>266</v>
      </c>
      <c r="D43" s="381">
        <v>130</v>
      </c>
    </row>
    <row r="44" spans="1:4" s="209" customFormat="1" ht="34.5" customHeight="1">
      <c r="A44" s="429">
        <v>0</v>
      </c>
      <c r="B44" s="383">
        <v>2</v>
      </c>
      <c r="C44" s="376" t="s">
        <v>267</v>
      </c>
      <c r="D44" s="377">
        <f>D45</f>
        <v>2</v>
      </c>
    </row>
    <row r="45" spans="1:4" s="209" customFormat="1" ht="34.5" customHeight="1">
      <c r="A45" s="430">
        <v>0</v>
      </c>
      <c r="B45" s="382">
        <v>2</v>
      </c>
      <c r="C45" s="380" t="s">
        <v>268</v>
      </c>
      <c r="D45" s="381">
        <v>2</v>
      </c>
    </row>
    <row r="46" spans="1:4" s="396" customFormat="1" ht="33" customHeight="1" thickBot="1">
      <c r="A46" s="392">
        <v>33925</v>
      </c>
      <c r="B46" s="393">
        <v>39450</v>
      </c>
      <c r="C46" s="394" t="s">
        <v>269</v>
      </c>
      <c r="D46" s="395">
        <f>D8+D17+D27+D30+D35+D38+D41+D44</f>
        <v>40158</v>
      </c>
    </row>
    <row r="47" spans="1:4">
      <c r="A47" s="397">
        <f>A46-A8-A17-A30-A35-A44-A38-A41-A27</f>
        <v>1</v>
      </c>
      <c r="B47" s="398">
        <f>B46-B8-B17-B30-B35-B44-B38-B41-B27</f>
        <v>0</v>
      </c>
      <c r="D47" s="398">
        <f>D46-D8-D17-D30-D35-D44-D38-D41-D27</f>
        <v>0</v>
      </c>
    </row>
    <row r="48" spans="1:4">
      <c r="A48" s="397">
        <f>A46-SUM(A9:A16)-SUM(A18:A26)-SUM(A28:A29)-SUM(A31:A34)-SUM(A36:A37)-SUM(A39:A40)-SUM(A42:A43)-A45</f>
        <v>-1</v>
      </c>
      <c r="B48" s="398">
        <f>B46-SUM(B9:B16)-SUM(B18:B26)-SUM(B28:B29)-SUM(B31:B34)-SUM(B36:B37)-SUM(B39:B40)-SUM(B42:B43)-B45</f>
        <v>0</v>
      </c>
      <c r="D48" s="398">
        <f>D46-SUM(D9:D16)-SUM(D18:D26)-SUM(D28:D29)-SUM(D31:D34)-SUM(D36:D37)-SUM(D39:D40)-SUM(D42:D43)-D45</f>
        <v>0</v>
      </c>
    </row>
  </sheetData>
  <mergeCells count="7">
    <mergeCell ref="A1:D1"/>
    <mergeCell ref="A2:D2"/>
    <mergeCell ref="A3:D3"/>
    <mergeCell ref="A5:A6"/>
    <mergeCell ref="B5:B6"/>
    <mergeCell ref="C5:C6"/>
    <mergeCell ref="D5:D6"/>
  </mergeCells>
  <phoneticPr fontId="39" type="noConversion"/>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rowBreaks count="1" manualBreakCount="1">
    <brk id="28" max="3" man="1"/>
  </rowBreak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90"/>
  <sheetViews>
    <sheetView showGridLines="0" tabSelected="1" view="pageBreakPreview" zoomScaleNormal="100" zoomScaleSheetLayoutView="100" workbookViewId="0">
      <selection activeCell="A60" sqref="A60"/>
    </sheetView>
  </sheetViews>
  <sheetFormatPr defaultColWidth="12" defaultRowHeight="15.75"/>
  <cols>
    <col min="1" max="1" width="98.375" style="266" customWidth="1"/>
    <col min="2" max="16384" width="12" style="266"/>
  </cols>
  <sheetData>
    <row r="1" spans="1:1" s="259" customFormat="1" ht="27.75">
      <c r="A1" s="326" t="s">
        <v>3</v>
      </c>
    </row>
    <row r="2" spans="1:1" s="260" customFormat="1" ht="30">
      <c r="A2" s="327" t="s">
        <v>210</v>
      </c>
    </row>
    <row r="3" spans="1:1" s="261" customFormat="1" ht="20.25" thickBot="1">
      <c r="A3" s="328" t="s">
        <v>308</v>
      </c>
    </row>
    <row r="4" spans="1:1" s="263" customFormat="1" ht="12" customHeight="1">
      <c r="A4" s="262"/>
    </row>
    <row r="5" spans="1:1" s="263" customFormat="1" ht="26.25" customHeight="1">
      <c r="A5" s="329" t="s">
        <v>216</v>
      </c>
    </row>
    <row r="6" spans="1:1" s="263" customFormat="1" ht="24" customHeight="1">
      <c r="A6" s="330" t="s">
        <v>217</v>
      </c>
    </row>
    <row r="7" spans="1:1" s="263" customFormat="1" ht="21.75" customHeight="1">
      <c r="A7" s="331" t="s">
        <v>428</v>
      </c>
    </row>
    <row r="8" spans="1:1" s="263" customFormat="1" ht="24" customHeight="1">
      <c r="A8" s="330" t="s">
        <v>392</v>
      </c>
    </row>
    <row r="9" spans="1:1" s="263" customFormat="1" ht="21.75" customHeight="1">
      <c r="A9" s="331" t="s">
        <v>228</v>
      </c>
    </row>
    <row r="10" spans="1:1" s="263" customFormat="1" ht="24" customHeight="1">
      <c r="A10" s="330" t="s">
        <v>218</v>
      </c>
    </row>
    <row r="11" spans="1:1" s="263" customFormat="1" ht="21.75" customHeight="1">
      <c r="A11" s="331" t="s">
        <v>429</v>
      </c>
    </row>
    <row r="12" spans="1:1" s="263" customFormat="1" ht="24" customHeight="1">
      <c r="A12" s="330" t="s">
        <v>219</v>
      </c>
    </row>
    <row r="13" spans="1:1" s="263" customFormat="1" ht="21.75" customHeight="1">
      <c r="A13" s="331" t="s">
        <v>357</v>
      </c>
    </row>
    <row r="14" spans="1:1" s="263" customFormat="1" ht="21.75" customHeight="1">
      <c r="A14" s="331" t="s">
        <v>430</v>
      </c>
    </row>
    <row r="15" spans="1:1" s="263" customFormat="1" ht="24" customHeight="1">
      <c r="A15" s="330" t="s">
        <v>220</v>
      </c>
    </row>
    <row r="16" spans="1:1" s="263" customFormat="1" ht="22.5" customHeight="1">
      <c r="A16" s="331" t="s">
        <v>419</v>
      </c>
    </row>
    <row r="17" spans="1:1" s="263" customFormat="1" ht="22.5" customHeight="1">
      <c r="A17" s="331" t="s">
        <v>420</v>
      </c>
    </row>
    <row r="18" spans="1:1" s="263" customFormat="1" ht="22.5" customHeight="1">
      <c r="A18" s="331" t="s">
        <v>431</v>
      </c>
    </row>
    <row r="19" spans="1:1" s="263" customFormat="1" ht="24" customHeight="1">
      <c r="A19" s="330" t="s">
        <v>221</v>
      </c>
    </row>
    <row r="20" spans="1:1" s="263" customFormat="1" ht="22.5" customHeight="1">
      <c r="A20" s="331" t="s">
        <v>401</v>
      </c>
    </row>
    <row r="21" spans="1:1" s="263" customFormat="1" ht="22.5" customHeight="1">
      <c r="A21" s="331" t="s">
        <v>416</v>
      </c>
    </row>
    <row r="22" spans="1:1" s="263" customFormat="1" ht="22.5" customHeight="1">
      <c r="A22" s="331" t="s">
        <v>417</v>
      </c>
    </row>
    <row r="23" spans="1:1" s="263" customFormat="1" ht="22.5" customHeight="1">
      <c r="A23" s="331" t="s">
        <v>432</v>
      </c>
    </row>
    <row r="24" spans="1:1" s="263" customFormat="1" ht="22.5" customHeight="1">
      <c r="A24" s="331" t="s">
        <v>435</v>
      </c>
    </row>
    <row r="25" spans="1:1" s="263" customFormat="1" ht="24" customHeight="1">
      <c r="A25" s="330" t="s">
        <v>222</v>
      </c>
    </row>
    <row r="26" spans="1:1" s="263" customFormat="1" ht="21.75" customHeight="1">
      <c r="A26" s="331" t="s">
        <v>223</v>
      </c>
    </row>
    <row r="27" spans="1:1" s="263" customFormat="1" ht="21.75" customHeight="1">
      <c r="A27" s="331" t="s">
        <v>312</v>
      </c>
    </row>
    <row r="28" spans="1:1" s="263" customFormat="1" ht="26.25" customHeight="1">
      <c r="A28" s="332" t="s">
        <v>90</v>
      </c>
    </row>
    <row r="29" spans="1:1" s="263" customFormat="1" ht="24" customHeight="1">
      <c r="A29" s="333" t="s">
        <v>121</v>
      </c>
    </row>
    <row r="30" spans="1:1" s="263" customFormat="1" ht="21.75" customHeight="1">
      <c r="A30" s="331" t="s">
        <v>313</v>
      </c>
    </row>
    <row r="31" spans="1:1" s="263" customFormat="1" ht="24" customHeight="1">
      <c r="A31" s="334" t="s">
        <v>122</v>
      </c>
    </row>
    <row r="32" spans="1:1" s="263" customFormat="1" ht="21.75" customHeight="1">
      <c r="A32" s="335" t="s">
        <v>314</v>
      </c>
    </row>
    <row r="33" spans="1:1" s="263" customFormat="1" ht="12.75" customHeight="1" thickBot="1">
      <c r="A33" s="336"/>
    </row>
    <row r="34" spans="1:1" s="263" customFormat="1" ht="10.5" customHeight="1">
      <c r="A34" s="334"/>
    </row>
    <row r="35" spans="1:1" s="263" customFormat="1" ht="24" customHeight="1">
      <c r="A35" s="334" t="s">
        <v>123</v>
      </c>
    </row>
    <row r="36" spans="1:1" s="263" customFormat="1" ht="45" customHeight="1">
      <c r="A36" s="335" t="s">
        <v>341</v>
      </c>
    </row>
    <row r="37" spans="1:1" s="263" customFormat="1" ht="24" customHeight="1">
      <c r="A37" s="334" t="s">
        <v>124</v>
      </c>
    </row>
    <row r="38" spans="1:1" s="263" customFormat="1" ht="24" customHeight="1">
      <c r="A38" s="331" t="s">
        <v>315</v>
      </c>
    </row>
    <row r="39" spans="1:1" s="263" customFormat="1" ht="24" customHeight="1">
      <c r="A39" s="331" t="s">
        <v>275</v>
      </c>
    </row>
    <row r="40" spans="1:1" s="263" customFormat="1" ht="24" customHeight="1">
      <c r="A40" s="331" t="s">
        <v>232</v>
      </c>
    </row>
    <row r="41" spans="1:1" s="263" customFormat="1" ht="24" customHeight="1">
      <c r="A41" s="334" t="s">
        <v>393</v>
      </c>
    </row>
    <row r="42" spans="1:1" s="263" customFormat="1" ht="24" customHeight="1">
      <c r="A42" s="335" t="s">
        <v>345</v>
      </c>
    </row>
    <row r="43" spans="1:1" s="263" customFormat="1" ht="24" customHeight="1">
      <c r="A43" s="334" t="s">
        <v>125</v>
      </c>
    </row>
    <row r="44" spans="1:1" s="263" customFormat="1" ht="24" customHeight="1">
      <c r="A44" s="335" t="s">
        <v>273</v>
      </c>
    </row>
    <row r="45" spans="1:1" s="263" customFormat="1" ht="24" customHeight="1">
      <c r="A45" s="334" t="s">
        <v>126</v>
      </c>
    </row>
    <row r="46" spans="1:1" s="263" customFormat="1" ht="24" customHeight="1">
      <c r="A46" s="335" t="s">
        <v>309</v>
      </c>
    </row>
    <row r="47" spans="1:1" s="263" customFormat="1" ht="24" customHeight="1">
      <c r="A47" s="335" t="s">
        <v>411</v>
      </c>
    </row>
    <row r="48" spans="1:1" s="263" customFormat="1" ht="24" customHeight="1">
      <c r="A48" s="335" t="s">
        <v>418</v>
      </c>
    </row>
    <row r="49" spans="1:1" s="263" customFormat="1" ht="24" customHeight="1">
      <c r="A49" s="334" t="s">
        <v>127</v>
      </c>
    </row>
    <row r="50" spans="1:1" s="263" customFormat="1" ht="25.5" customHeight="1">
      <c r="A50" s="335" t="s">
        <v>413</v>
      </c>
    </row>
    <row r="51" spans="1:1" s="263" customFormat="1" ht="25.5" customHeight="1">
      <c r="A51" s="335" t="s">
        <v>412</v>
      </c>
    </row>
    <row r="52" spans="1:1" s="263" customFormat="1" ht="25.5" customHeight="1">
      <c r="A52" s="335" t="s">
        <v>433</v>
      </c>
    </row>
    <row r="53" spans="1:1" s="263" customFormat="1" ht="24" customHeight="1">
      <c r="A53" s="334" t="s">
        <v>128</v>
      </c>
    </row>
    <row r="54" spans="1:1" s="263" customFormat="1" ht="24" customHeight="1">
      <c r="A54" s="335" t="s">
        <v>129</v>
      </c>
    </row>
    <row r="55" spans="1:1" s="263" customFormat="1" ht="28.5" customHeight="1">
      <c r="A55" s="337" t="s">
        <v>91</v>
      </c>
    </row>
    <row r="56" spans="1:1" s="263" customFormat="1" ht="30.75" customHeight="1">
      <c r="A56" s="334" t="s">
        <v>130</v>
      </c>
    </row>
    <row r="57" spans="1:1" s="263" customFormat="1" ht="28.5" customHeight="1">
      <c r="A57" s="335" t="s">
        <v>316</v>
      </c>
    </row>
    <row r="58" spans="1:1" s="263" customFormat="1" ht="27.75" customHeight="1">
      <c r="A58" s="334" t="s">
        <v>131</v>
      </c>
    </row>
    <row r="59" spans="1:1" s="263" customFormat="1" ht="24" customHeight="1" thickBot="1">
      <c r="A59" s="336" t="s">
        <v>317</v>
      </c>
    </row>
    <row r="60" spans="1:1" s="263" customFormat="1" ht="26.25" customHeight="1">
      <c r="A60" s="337" t="s">
        <v>387</v>
      </c>
    </row>
    <row r="61" spans="1:1" s="263" customFormat="1" ht="24" customHeight="1">
      <c r="A61" s="334" t="s">
        <v>132</v>
      </c>
    </row>
    <row r="62" spans="1:1" s="263" customFormat="1" ht="19.5">
      <c r="A62" s="335" t="s">
        <v>318</v>
      </c>
    </row>
    <row r="63" spans="1:1" s="263" customFormat="1" ht="26.25" customHeight="1">
      <c r="A63" s="334" t="s">
        <v>133</v>
      </c>
    </row>
    <row r="64" spans="1:1" s="263" customFormat="1" ht="19.5">
      <c r="A64" s="335" t="s">
        <v>342</v>
      </c>
    </row>
    <row r="65" spans="1:1" s="263" customFormat="1" ht="26.25" customHeight="1">
      <c r="A65" s="334" t="s">
        <v>134</v>
      </c>
    </row>
    <row r="66" spans="1:1" s="263" customFormat="1" ht="19.5">
      <c r="A66" s="335" t="s">
        <v>319</v>
      </c>
    </row>
    <row r="67" spans="1:1" s="263" customFormat="1" ht="26.25" customHeight="1">
      <c r="A67" s="334" t="s">
        <v>135</v>
      </c>
    </row>
    <row r="68" spans="1:1" s="263" customFormat="1" ht="19.5">
      <c r="A68" s="335" t="s">
        <v>270</v>
      </c>
    </row>
    <row r="69" spans="1:1" s="263" customFormat="1" ht="30" customHeight="1">
      <c r="A69" s="337" t="s">
        <v>388</v>
      </c>
    </row>
    <row r="70" spans="1:1" s="263" customFormat="1" ht="26.25" customHeight="1">
      <c r="A70" s="334" t="s">
        <v>320</v>
      </c>
    </row>
    <row r="71" spans="1:1" s="263" customFormat="1" ht="19.5">
      <c r="A71" s="335" t="s">
        <v>321</v>
      </c>
    </row>
    <row r="72" spans="1:1" s="263" customFormat="1" ht="26.25" customHeight="1">
      <c r="A72" s="334" t="s">
        <v>136</v>
      </c>
    </row>
    <row r="73" spans="1:1" s="263" customFormat="1" ht="19.5">
      <c r="A73" s="335" t="s">
        <v>226</v>
      </c>
    </row>
    <row r="74" spans="1:1" s="263" customFormat="1" ht="19.5">
      <c r="A74" s="338" t="s">
        <v>322</v>
      </c>
    </row>
    <row r="75" spans="1:1" s="263" customFormat="1" ht="29.25" customHeight="1">
      <c r="A75" s="337" t="s">
        <v>274</v>
      </c>
    </row>
    <row r="76" spans="1:1" s="263" customFormat="1" ht="26.25" customHeight="1">
      <c r="A76" s="334" t="s">
        <v>137</v>
      </c>
    </row>
    <row r="77" spans="1:1" s="263" customFormat="1" ht="19.5">
      <c r="A77" s="339" t="s">
        <v>323</v>
      </c>
    </row>
    <row r="78" spans="1:1" s="263" customFormat="1" ht="26.25" customHeight="1">
      <c r="A78" s="334" t="s">
        <v>138</v>
      </c>
    </row>
    <row r="79" spans="1:1" s="263" customFormat="1" ht="19.5">
      <c r="A79" s="335" t="s">
        <v>434</v>
      </c>
    </row>
    <row r="80" spans="1:1" s="263" customFormat="1" ht="29.25" customHeight="1">
      <c r="A80" s="337" t="s">
        <v>391</v>
      </c>
    </row>
    <row r="81" spans="1:1" s="263" customFormat="1" ht="24" customHeight="1">
      <c r="A81" s="334" t="s">
        <v>394</v>
      </c>
    </row>
    <row r="82" spans="1:1" s="263" customFormat="1" ht="19.5">
      <c r="A82" s="335" t="s">
        <v>271</v>
      </c>
    </row>
    <row r="83" spans="1:1" s="263" customFormat="1" ht="22.5" customHeight="1">
      <c r="A83" s="334" t="s">
        <v>227</v>
      </c>
    </row>
    <row r="84" spans="1:1" s="263" customFormat="1" ht="19.5">
      <c r="A84" s="335" t="s">
        <v>324</v>
      </c>
    </row>
    <row r="85" spans="1:1" s="263" customFormat="1" ht="24" customHeight="1">
      <c r="A85" s="337" t="s">
        <v>106</v>
      </c>
    </row>
    <row r="86" spans="1:1" s="263" customFormat="1" ht="22.5" customHeight="1">
      <c r="A86" s="334" t="s">
        <v>139</v>
      </c>
    </row>
    <row r="87" spans="1:1" s="263" customFormat="1" ht="19.5">
      <c r="A87" s="339" t="s">
        <v>190</v>
      </c>
    </row>
    <row r="88" spans="1:1" s="263" customFormat="1" ht="7.5" customHeight="1" thickBot="1">
      <c r="A88" s="340"/>
    </row>
    <row r="89" spans="1:1" s="263" customFormat="1" ht="14.25" customHeight="1">
      <c r="A89" s="264"/>
    </row>
    <row r="90" spans="1:1" s="263" customFormat="1" ht="16.5" customHeight="1">
      <c r="A90" s="265"/>
    </row>
  </sheetData>
  <phoneticPr fontId="3" type="noConversion"/>
  <printOptions horizontalCentered="1"/>
  <pageMargins left="0.59055118110236227" right="0.59055118110236227" top="0.94488188976377963" bottom="0.94488188976377963" header="0.47244094488188981" footer="0.47244094488188981"/>
  <pageSetup paperSize="9" scale="89" firstPageNumber="24" fitToHeight="3" orientation="portrait" useFirstPageNumber="1" r:id="rId1"/>
  <headerFooter alignWithMargins="0">
    <oddFooter>&amp;C&amp;"Times New Roman,標準"&amp;P</oddFooter>
  </headerFooter>
  <rowBreaks count="2" manualBreakCount="2">
    <brk id="33" man="1"/>
    <brk id="5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已命名的範圍</vt:lpstr>
      </vt:variant>
      <vt:variant>
        <vt:i4>13</vt:i4>
      </vt:variant>
    </vt:vector>
  </HeadingPairs>
  <TitlesOfParts>
    <vt:vector size="28" baseType="lpstr">
      <vt:lpstr>收支餘絀預計表</vt:lpstr>
      <vt:lpstr>餘絀撥補預計表</vt:lpstr>
      <vt:lpstr>現金流量預計表</vt:lpstr>
      <vt:lpstr>投資業務收入明細表</vt:lpstr>
      <vt:lpstr>存款利息收入明細表</vt:lpstr>
      <vt:lpstr>提繳費收入</vt:lpstr>
      <vt:lpstr>支出明細表</vt:lpstr>
      <vt:lpstr>固定資產建設改良擴充</vt:lpstr>
      <vt:lpstr>資產折舊</vt:lpstr>
      <vt:lpstr>預計平衡表</vt:lpstr>
      <vt:lpstr>員工人數彙計表</vt:lpstr>
      <vt:lpstr>用人費用彙計表 </vt:lpstr>
      <vt:lpstr>呆帳</vt:lpstr>
      <vt:lpstr>業務費用</vt:lpstr>
      <vt:lpstr>業務費用說明</vt:lpstr>
      <vt:lpstr>'用人費用彙計表 '!Print_Area</vt:lpstr>
      <vt:lpstr>收支餘絀預計表!Print_Area</vt:lpstr>
      <vt:lpstr>呆帳!Print_Area</vt:lpstr>
      <vt:lpstr>現金流量預計表!Print_Area</vt:lpstr>
      <vt:lpstr>業務費用!Print_Area</vt:lpstr>
      <vt:lpstr>業務費用說明!Print_Area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李正心</cp:lastModifiedBy>
  <cp:lastPrinted>2018-12-14T03:37:20Z</cp:lastPrinted>
  <dcterms:created xsi:type="dcterms:W3CDTF">2002-03-08T01:40:00Z</dcterms:created>
  <dcterms:modified xsi:type="dcterms:W3CDTF">2019-01-22T08:23:28Z</dcterms:modified>
</cp:coreProperties>
</file>