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20" yWindow="-20" windowWidth="14420" windowHeight="11020" tabRatio="939" activeTab="6"/>
  </bookViews>
  <sheets>
    <sheet name="收支餘絀預計表" sheetId="1" r:id="rId1"/>
    <sheet name="餘絀撥補預計表" sheetId="2" r:id="rId2"/>
    <sheet name="現金流量預計表" sheetId="3" r:id="rId3"/>
    <sheet name="投資業務收入明細表" sheetId="7" r:id="rId4"/>
    <sheet name="存款利息收入明細表" sheetId="6" r:id="rId5"/>
    <sheet name="提繳費收入" sheetId="59" r:id="rId6"/>
    <sheet name="支出明細表" sheetId="40" r:id="rId7"/>
    <sheet name="固定資產建設改良擴充" sheetId="33" r:id="rId8"/>
    <sheet name="資產折舊" sheetId="30" r:id="rId9"/>
    <sheet name="資產報廢(秘)" sheetId="56" r:id="rId10"/>
    <sheet name="無形資產" sheetId="58" r:id="rId11"/>
    <sheet name="預計平衡表" sheetId="52" r:id="rId12"/>
    <sheet name="員工人數彙計表" sheetId="39" r:id="rId13"/>
    <sheet name="用人費用彙計表 " sheetId="41" r:id="rId14"/>
    <sheet name="呆帳" sheetId="9" r:id="rId15"/>
    <sheet name="業務費用" sheetId="53" r:id="rId16"/>
    <sheet name="業務費用說明" sheetId="50" r:id="rId17"/>
  </sheets>
  <externalReferences>
    <externalReference r:id="rId18"/>
    <externalReference r:id="rId19"/>
    <externalReference r:id="rId20"/>
    <externalReference r:id="rId21"/>
    <externalReference r:id="rId22"/>
    <externalReference r:id="rId23"/>
  </externalReferences>
  <definedNames>
    <definedName name="\0" localSheetId="9">[1]稅捐!#REF!</definedName>
    <definedName name="\d" localSheetId="9">#REF!</definedName>
    <definedName name="_Dist_Values" localSheetId="9" hidden="1">#REF!</definedName>
    <definedName name="_Fill" localSheetId="9" hidden="1">#REF!</definedName>
    <definedName name="_Key1" localSheetId="9" hidden="1">#REF!</definedName>
    <definedName name="_Order1" hidden="1">255</definedName>
    <definedName name="_Order2" hidden="1">0</definedName>
    <definedName name="_Parse_Out" localSheetId="9" hidden="1">#REF!</definedName>
    <definedName name="_R" localSheetId="9">#REF!</definedName>
    <definedName name="_Sort" localSheetId="9" hidden="1">#REF!</definedName>
    <definedName name="a" localSheetId="9">#REF!</definedName>
    <definedName name="aa" localSheetId="9">#REF!</definedName>
    <definedName name="aaaa" localSheetId="9">#REF!</definedName>
    <definedName name="abcd" localSheetId="9">#REF!</definedName>
    <definedName name="Discount" localSheetId="9">#REF!</definedName>
    <definedName name="Discount1" localSheetId="9">#REF!</definedName>
    <definedName name="K" localSheetId="9">#REF!</definedName>
    <definedName name="kk">'[2](91)主機增租(NEC報價)'!$C$15</definedName>
    <definedName name="M" localSheetId="9">#REF!</definedName>
    <definedName name="_xlnm.Print_Area" localSheetId="13">'用人費用彙計表 '!$A$1:$C$16</definedName>
    <definedName name="_xlnm.Print_Area" localSheetId="0">收支餘絀預計表!$A$1:$J$25</definedName>
    <definedName name="_xlnm.Print_Area" localSheetId="14">呆帳!$A$1:$C$29</definedName>
    <definedName name="_xlnm.Print_Area" localSheetId="2">現金流量預計表!$A$1:$D$31</definedName>
    <definedName name="_xlnm.Print_Area" localSheetId="15">業務費用!$A$1:$D$46</definedName>
    <definedName name="_xlnm.Print_Area" localSheetId="16">業務費用說明!$A$1:$A$90</definedName>
    <definedName name="_xlnm.Print_Area" localSheetId="9">'資產報廢(秘)'!$A$1:$G$30</definedName>
    <definedName name="Print_Area_MI" localSheetId="9">#REF!</definedName>
    <definedName name="_xlnm.Print_Titles" localSheetId="13">'用人費用彙計表 '!$1:$5</definedName>
    <definedName name="_xlnm.Print_Titles" localSheetId="7">固定資產建設改良擴充!$1:$7</definedName>
    <definedName name="_xlnm.Print_Titles" localSheetId="12">員工人數彙計表!$1:$6</definedName>
    <definedName name="_xlnm.Print_Titles" localSheetId="15">業務費用!$1:$6</definedName>
    <definedName name="_xlnm.Print_Titles" localSheetId="16">業務費用說明!$1:$4</definedName>
    <definedName name="_xlnm.Print_Titles" localSheetId="8">資產折舊!$1:$7</definedName>
    <definedName name="_xlnm.Print_Titles" localSheetId="11">預計平衡表!$1:$6</definedName>
    <definedName name="Rate3" localSheetId="9">[3]Rate!$B$3</definedName>
    <definedName name="Rate4">[4]Rate!$B$3</definedName>
    <definedName name="S" localSheetId="9">#REF!</definedName>
    <definedName name="SALE_UNIT">#N/A</definedName>
    <definedName name="Sigma" localSheetId="9">#REF!</definedName>
    <definedName name="T" localSheetId="9">#REF!</definedName>
    <definedName name="Z_39ADBF03_D598_4B05_A422_3FFA9F5C8EE6_.wvu.PrintArea" localSheetId="5" hidden="1">提繳費收入!$A$1:$H$26</definedName>
    <definedName name="Z_39ADBF03_D598_4B05_A422_3FFA9F5C8EE6_.wvu.PrintTitles" localSheetId="6" hidden="1">支出明細表!$1:$6</definedName>
    <definedName name="Z_39ADBF03_D598_4B05_A422_3FFA9F5C8EE6_.wvu.PrintTitles" localSheetId="4" hidden="1">存款利息收入明細表!$1:$7</definedName>
    <definedName name="Z_39ADBF03_D598_4B05_A422_3FFA9F5C8EE6_.wvu.PrintTitles" localSheetId="0" hidden="1">收支餘絀預計表!$1:$7</definedName>
    <definedName name="Z_39ADBF03_D598_4B05_A422_3FFA9F5C8EE6_.wvu.PrintTitles" localSheetId="14" hidden="1">呆帳!$1:$7</definedName>
    <definedName name="Z_39ADBF03_D598_4B05_A422_3FFA9F5C8EE6_.wvu.PrintTitles" localSheetId="3" hidden="1">投資業務收入明細表!$1:$6</definedName>
    <definedName name="Z_39ADBF03_D598_4B05_A422_3FFA9F5C8EE6_.wvu.PrintTitles" localSheetId="5" hidden="1">提繳費收入!$1:$6</definedName>
    <definedName name="Z_39ADBF03_D598_4B05_A422_3FFA9F5C8EE6_.wvu.PrintTitles" localSheetId="11" hidden="1">預計平衡表!$1:$6</definedName>
    <definedName name="Z_E3FB5E9C_33A2_4339_8200_F55E1B650872_.wvu.PrintTitles" localSheetId="11" hidden="1">預計平衡表!$1:$4</definedName>
    <definedName name="昌" localSheetId="9">#REF!</definedName>
    <definedName name="非計劃資本支付" localSheetId="9">'[5](91)主機增租'!$C$15</definedName>
    <definedName name="非計劃資本支出" localSheetId="9">'[2](91)主機增租(NEC報價)'!$C$15</definedName>
    <definedName name="契約">[6]Rate!$B$3</definedName>
    <definedName name="原住民" localSheetId="9">#REF!</definedName>
    <definedName name="原住民1" localSheetId="9">#REF!</definedName>
    <definedName name="預算一欄表">[6]Rate!$B$3</definedName>
    <definedName name="圖" localSheetId="9">#REF!</definedName>
  </definedNames>
  <calcPr calcId="145621"/>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A18" i="58" l="1"/>
  <c r="D18" i="58"/>
  <c r="B18" i="58"/>
  <c r="D7" i="58"/>
  <c r="B7" i="58"/>
  <c r="A7" i="58"/>
  <c r="C26" i="59" l="1"/>
  <c r="B26" i="59"/>
  <c r="E25" i="59"/>
  <c r="G25" i="59" s="1"/>
  <c r="H25" i="59" s="1"/>
  <c r="E24" i="59"/>
  <c r="G24" i="59" s="1"/>
  <c r="H24" i="59" s="1"/>
  <c r="E23" i="59"/>
  <c r="G23" i="59" s="1"/>
  <c r="H23" i="59" s="1"/>
  <c r="E22" i="59"/>
  <c r="G22" i="59" s="1"/>
  <c r="H22" i="59" s="1"/>
  <c r="E21" i="59"/>
  <c r="G21" i="59" s="1"/>
  <c r="H21" i="59" s="1"/>
  <c r="E20" i="59"/>
  <c r="G20" i="59" s="1"/>
  <c r="H20" i="59" s="1"/>
  <c r="E19" i="59"/>
  <c r="G19" i="59" s="1"/>
  <c r="H19" i="59" s="1"/>
  <c r="E18" i="59"/>
  <c r="G18" i="59" s="1"/>
  <c r="H18" i="59" s="1"/>
  <c r="E17" i="59"/>
  <c r="G17" i="59" s="1"/>
  <c r="H17" i="59" s="1"/>
  <c r="E16" i="59"/>
  <c r="G16" i="59" s="1"/>
  <c r="H16" i="59" s="1"/>
  <c r="E15" i="59"/>
  <c r="G15" i="59" s="1"/>
  <c r="H15" i="59" s="1"/>
  <c r="E14" i="59"/>
  <c r="G14" i="59" s="1"/>
  <c r="H14" i="59" s="1"/>
  <c r="E13" i="59"/>
  <c r="G13" i="59" s="1"/>
  <c r="H13" i="59" s="1"/>
  <c r="E12" i="59"/>
  <c r="G12" i="59" s="1"/>
  <c r="H12" i="59" s="1"/>
  <c r="E11" i="59"/>
  <c r="G11" i="59" s="1"/>
  <c r="H11" i="59" s="1"/>
  <c r="E10" i="59"/>
  <c r="G10" i="59" s="1"/>
  <c r="H10" i="59" s="1"/>
  <c r="E9" i="59"/>
  <c r="G9" i="59" s="1"/>
  <c r="H9" i="59" s="1"/>
  <c r="E8" i="59"/>
  <c r="G8" i="59" s="1"/>
  <c r="H8" i="59" s="1"/>
  <c r="E7" i="59"/>
  <c r="D26" i="59" l="1"/>
  <c r="G7" i="59"/>
  <c r="G26" i="59" s="1"/>
  <c r="E26" i="59"/>
  <c r="H7" i="59" l="1"/>
  <c r="H26" i="59" s="1"/>
  <c r="D19" i="52"/>
  <c r="C19" i="52"/>
  <c r="C66" i="52"/>
  <c r="D66" i="52"/>
  <c r="H14" i="1" l="1"/>
  <c r="E10" i="33" l="1"/>
  <c r="C8" i="33"/>
  <c r="C15" i="33" s="1"/>
  <c r="D8" i="33"/>
  <c r="D15" i="33" s="1"/>
  <c r="D43" i="52" l="1"/>
  <c r="D42" i="52" s="1"/>
  <c r="C43" i="52"/>
  <c r="C42" i="52" s="1"/>
  <c r="A66" i="52"/>
  <c r="A7" i="52"/>
  <c r="A8" i="52"/>
  <c r="A19" i="52"/>
  <c r="D10" i="2"/>
  <c r="A22" i="1"/>
  <c r="A8" i="1"/>
  <c r="A11" i="1"/>
  <c r="B19" i="1" l="1"/>
  <c r="B14" i="1"/>
  <c r="A53" i="52" l="1"/>
  <c r="C16" i="56"/>
  <c r="C15" i="56"/>
  <c r="C14" i="56"/>
  <c r="B13" i="56"/>
  <c r="C13" i="56" s="1"/>
  <c r="C12" i="56"/>
  <c r="C11" i="56"/>
  <c r="C10" i="56"/>
  <c r="B9" i="56"/>
  <c r="E10" i="30"/>
  <c r="A8" i="40"/>
  <c r="H17" i="1"/>
  <c r="B8" i="56" l="1"/>
  <c r="C8" i="56" s="1"/>
  <c r="C9" i="56"/>
  <c r="A41" i="53"/>
  <c r="A35" i="53"/>
  <c r="A38" i="53"/>
  <c r="B38" i="53"/>
  <c r="B30" i="53"/>
  <c r="B27" i="53"/>
  <c r="B17" i="53"/>
  <c r="B8" i="53"/>
  <c r="D41" i="53"/>
  <c r="D38" i="53"/>
  <c r="D35" i="53"/>
  <c r="D30" i="53"/>
  <c r="D27" i="53"/>
  <c r="D17" i="53"/>
  <c r="D8" i="53"/>
  <c r="E37" i="52"/>
  <c r="E38" i="52"/>
  <c r="E31" i="52"/>
  <c r="E10" i="52"/>
  <c r="E12" i="52"/>
  <c r="E13" i="52"/>
  <c r="E15" i="52"/>
  <c r="E17" i="52"/>
  <c r="E18" i="52"/>
  <c r="E19" i="52"/>
  <c r="E20" i="52"/>
  <c r="E23" i="52"/>
  <c r="E25" i="52"/>
  <c r="E27" i="52"/>
  <c r="E28" i="52"/>
  <c r="E32" i="52"/>
  <c r="E34" i="52"/>
  <c r="E35" i="52"/>
  <c r="E41" i="52"/>
  <c r="E44" i="52"/>
  <c r="E46" i="52"/>
  <c r="E48" i="52"/>
  <c r="E50" i="52"/>
  <c r="E45" i="52"/>
  <c r="E47" i="52"/>
  <c r="E49" i="52"/>
  <c r="E51" i="52"/>
  <c r="E58" i="52"/>
  <c r="E59" i="52"/>
  <c r="E60" i="52"/>
  <c r="E62" i="52"/>
  <c r="E66" i="52"/>
  <c r="A36" i="52"/>
  <c r="A30" i="52"/>
  <c r="D22" i="52"/>
  <c r="C22" i="52"/>
  <c r="A22" i="52"/>
  <c r="A46" i="53" l="1"/>
  <c r="E22" i="52"/>
  <c r="B46" i="53"/>
  <c r="A7" i="40"/>
  <c r="A18" i="40" s="1"/>
  <c r="H9" i="1" l="1"/>
  <c r="F8" i="1"/>
  <c r="G14" i="1" s="1"/>
  <c r="D8" i="1"/>
  <c r="E14" i="1" s="1"/>
  <c r="H13" i="1"/>
  <c r="I13" i="1" l="1"/>
  <c r="B30" i="3" l="1"/>
  <c r="E7" i="6" l="1"/>
  <c r="E43" i="52" l="1"/>
  <c r="E42" i="52" l="1"/>
  <c r="B20" i="1"/>
  <c r="B13" i="1"/>
  <c r="B24" i="3"/>
  <c r="D16" i="1" l="1"/>
  <c r="E13" i="1"/>
  <c r="D22" i="1" l="1"/>
  <c r="D9" i="2" s="1"/>
  <c r="A48" i="53"/>
  <c r="A47" i="53"/>
  <c r="B48" i="53"/>
  <c r="B47" i="53"/>
  <c r="B12" i="30" l="1"/>
  <c r="E23" i="6" l="1"/>
  <c r="B9" i="3" s="1"/>
  <c r="B23" i="6"/>
  <c r="B23" i="3" l="1"/>
  <c r="A21" i="52"/>
  <c r="A16" i="52"/>
  <c r="A11" i="52"/>
  <c r="A9" i="52"/>
  <c r="D21" i="52"/>
  <c r="D11" i="52"/>
  <c r="B25" i="3" l="1"/>
  <c r="B28" i="3" s="1"/>
  <c r="C16" i="52"/>
  <c r="C11" i="52"/>
  <c r="E11" i="52" s="1"/>
  <c r="C21" i="52" l="1"/>
  <c r="E21" i="52" s="1"/>
  <c r="B8" i="3"/>
  <c r="B10" i="3" s="1"/>
  <c r="G13" i="1"/>
  <c r="B17" i="3" l="1"/>
  <c r="B21" i="3" s="1"/>
  <c r="A16" i="1"/>
  <c r="C9" i="52" l="1"/>
  <c r="H12" i="1" l="1"/>
  <c r="A57" i="52" l="1"/>
  <c r="D16" i="52"/>
  <c r="E16" i="52" s="1"/>
  <c r="F16" i="1" l="1"/>
  <c r="D8" i="40"/>
  <c r="D18" i="40" s="1"/>
  <c r="B20" i="39"/>
  <c r="D61" i="52"/>
  <c r="A65" i="52"/>
  <c r="A64" i="52" s="1"/>
  <c r="A63" i="52" s="1"/>
  <c r="B25" i="9"/>
  <c r="B26" i="9"/>
  <c r="B27" i="9"/>
  <c r="B28" i="9"/>
  <c r="B19" i="9"/>
  <c r="B14" i="9"/>
  <c r="B9" i="9"/>
  <c r="B19" i="7"/>
  <c r="D65" i="52"/>
  <c r="D64" i="52" s="1"/>
  <c r="D63" i="52" s="1"/>
  <c r="C65" i="52"/>
  <c r="C61" i="52"/>
  <c r="A61" i="52"/>
  <c r="A56" i="52" s="1"/>
  <c r="D57" i="52"/>
  <c r="C57" i="52"/>
  <c r="D40" i="52"/>
  <c r="D39" i="52" s="1"/>
  <c r="C40" i="52"/>
  <c r="A40" i="52"/>
  <c r="A39" i="52" s="1"/>
  <c r="D36" i="52"/>
  <c r="C36" i="52"/>
  <c r="D33" i="52"/>
  <c r="E33" i="52" s="1"/>
  <c r="D30" i="52"/>
  <c r="C30" i="52"/>
  <c r="D9" i="52"/>
  <c r="E9" i="52" s="1"/>
  <c r="C8" i="40"/>
  <c r="C18" i="40" s="1"/>
  <c r="E19" i="7"/>
  <c r="D8" i="2"/>
  <c r="D13" i="2" s="1"/>
  <c r="H11" i="1"/>
  <c r="I11" i="1" s="1"/>
  <c r="H10" i="1"/>
  <c r="I10" i="1" s="1"/>
  <c r="H18" i="1"/>
  <c r="I18" i="1" s="1"/>
  <c r="H20" i="1"/>
  <c r="I20" i="1" s="1"/>
  <c r="B16" i="1"/>
  <c r="E8" i="30"/>
  <c r="C12" i="30"/>
  <c r="D12" i="30"/>
  <c r="B15" i="41"/>
  <c r="D13" i="30"/>
  <c r="C13" i="30"/>
  <c r="B13" i="30"/>
  <c r="E14" i="30"/>
  <c r="E9" i="1"/>
  <c r="E10" i="1"/>
  <c r="E12" i="1"/>
  <c r="E11" i="1"/>
  <c r="E18" i="1"/>
  <c r="E8" i="1"/>
  <c r="E61" i="52" l="1"/>
  <c r="E13" i="2"/>
  <c r="E9" i="33"/>
  <c r="B8" i="33"/>
  <c r="B15" i="33" s="1"/>
  <c r="E30" i="52"/>
  <c r="E36" i="52"/>
  <c r="E40" i="52"/>
  <c r="E65" i="52"/>
  <c r="E57" i="52"/>
  <c r="E13" i="30"/>
  <c r="H8" i="1"/>
  <c r="I8" i="1" s="1"/>
  <c r="I9" i="1"/>
  <c r="C29" i="52"/>
  <c r="C39" i="52"/>
  <c r="D8" i="52"/>
  <c r="C64" i="52"/>
  <c r="E64" i="52" s="1"/>
  <c r="B29" i="3"/>
  <c r="A55" i="52"/>
  <c r="A68" i="52" s="1"/>
  <c r="E9" i="2"/>
  <c r="F22" i="1"/>
  <c r="B17" i="1"/>
  <c r="B8" i="1"/>
  <c r="B22" i="1" s="1"/>
  <c r="E10" i="2"/>
  <c r="E8" i="2"/>
  <c r="B10" i="1"/>
  <c r="B9" i="1"/>
  <c r="B18" i="1"/>
  <c r="G20" i="1"/>
  <c r="G12" i="1"/>
  <c r="G11" i="1"/>
  <c r="G16" i="1"/>
  <c r="G10" i="1"/>
  <c r="G18" i="1"/>
  <c r="G9" i="1"/>
  <c r="G8" i="1"/>
  <c r="E16" i="1"/>
  <c r="E22" i="1" s="1"/>
  <c r="H16" i="1"/>
  <c r="I16" i="1" s="1"/>
  <c r="B11" i="1"/>
  <c r="E20" i="1"/>
  <c r="B24" i="9"/>
  <c r="D56" i="52"/>
  <c r="D55" i="52" s="1"/>
  <c r="D68" i="52" s="1"/>
  <c r="C56" i="52"/>
  <c r="A29" i="52"/>
  <c r="C8" i="52"/>
  <c r="D29" i="52"/>
  <c r="E12" i="30"/>
  <c r="E8" i="52" l="1"/>
  <c r="E8" i="33"/>
  <c r="E15" i="33" s="1"/>
  <c r="E29" i="52"/>
  <c r="E56" i="52"/>
  <c r="E39" i="52"/>
  <c r="C7" i="52"/>
  <c r="B31" i="3"/>
  <c r="B36" i="3" s="1"/>
  <c r="G22" i="1"/>
  <c r="C55" i="52"/>
  <c r="E55" i="52" s="1"/>
  <c r="C63" i="52"/>
  <c r="E63" i="52" s="1"/>
  <c r="D7" i="52"/>
  <c r="H22" i="1"/>
  <c r="I22" i="1" s="1"/>
  <c r="B35" i="3" l="1"/>
  <c r="A8" i="2"/>
  <c r="B9" i="2" s="1"/>
  <c r="D53" i="52"/>
  <c r="C68" i="52"/>
  <c r="E68" i="52" s="1"/>
  <c r="C53" i="52"/>
  <c r="E7" i="52"/>
  <c r="E53" i="52" l="1"/>
  <c r="A13" i="2"/>
  <c r="B13" i="2" s="1"/>
  <c r="B10" i="2"/>
  <c r="B8" i="2"/>
  <c r="D44" i="53"/>
  <c r="D46" i="53" s="1"/>
  <c r="D48" i="53" l="1"/>
  <c r="D47" i="53"/>
</calcChain>
</file>

<file path=xl/comments1.xml><?xml version="1.0" encoding="utf-8"?>
<comments xmlns="http://schemas.openxmlformats.org/spreadsheetml/2006/main">
  <authors>
    <author>A16534</author>
  </authors>
  <commentList>
    <comment ref="A57" authorId="0">
      <text>
        <r>
          <rPr>
            <b/>
            <sz val="9"/>
            <color indexed="81"/>
            <rFont val="Tahoma"/>
            <family val="2"/>
          </rPr>
          <t>A16534:</t>
        </r>
        <r>
          <rPr>
            <sz val="9"/>
            <color indexed="81"/>
            <rFont val="Tahoma"/>
            <family val="2"/>
          </rPr>
          <t xml:space="preserve">
</t>
        </r>
        <r>
          <rPr>
            <sz val="9"/>
            <color indexed="81"/>
            <rFont val="細明體"/>
            <family val="3"/>
            <charset val="136"/>
          </rPr>
          <t xml:space="preserve">尾差
</t>
        </r>
      </text>
    </comment>
  </commentList>
</comments>
</file>

<file path=xl/comments2.xml><?xml version="1.0" encoding="utf-8"?>
<comments xmlns="http://schemas.openxmlformats.org/spreadsheetml/2006/main">
  <authors>
    <author>A16534</author>
  </authors>
  <commentList>
    <comment ref="A17" authorId="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<sst xmlns="http://schemas.openxmlformats.org/spreadsheetml/2006/main" count="543" uniqueCount="475">
  <si>
    <t>單位：新臺幣千元</t>
    <phoneticPr fontId="5" type="noConversion"/>
  </si>
  <si>
    <t>催收款項</t>
    <phoneticPr fontId="9" type="noConversion"/>
  </si>
  <si>
    <t>一般建築及設備計畫</t>
    <phoneticPr fontId="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</si>
  <si>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</si>
  <si>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9" type="noConversion"/>
  </si>
  <si>
    <t>期 限</t>
    <phoneticPr fontId="9" type="noConversion"/>
  </si>
  <si>
    <r>
      <t>金</t>
    </r>
    <r>
      <rPr>
        <sz val="12"/>
        <rFont val="Times New Roman"/>
        <family val="1"/>
      </rPr>
      <t xml:space="preserve">      </t>
    </r>
    <r>
      <rPr>
        <sz val="12"/>
        <rFont val="標楷體"/>
        <family val="4"/>
        <charset val="136"/>
      </rPr>
      <t>額</t>
    </r>
    <phoneticPr fontId="9" type="noConversion"/>
  </si>
  <si>
    <r>
      <t>說</t>
    </r>
    <r>
      <rPr>
        <sz val="12"/>
        <rFont val="Times New Roman"/>
        <family val="1"/>
      </rPr>
      <t xml:space="preserve">              </t>
    </r>
    <r>
      <rPr>
        <sz val="12"/>
        <rFont val="標楷體"/>
        <family val="4"/>
        <charset val="136"/>
      </rPr>
      <t>明</t>
    </r>
    <phoneticPr fontId="9" type="noConversion"/>
  </si>
  <si>
    <r>
      <t>項</t>
    </r>
    <r>
      <rPr>
        <sz val="12"/>
        <rFont val="Times New Roman"/>
        <family val="1"/>
      </rPr>
      <t xml:space="preserve">            </t>
    </r>
    <r>
      <rPr>
        <sz val="12"/>
        <rFont val="標楷體"/>
        <family val="4"/>
        <charset val="136"/>
      </rPr>
      <t>目</t>
    </r>
    <phoneticPr fontId="9"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</si>
  <si>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9" type="noConversion"/>
  </si>
  <si>
    <t>項           目</t>
    <phoneticPr fontId="3" type="noConversion"/>
  </si>
  <si>
    <t>交    通    及
運  輸  設  備</t>
    <phoneticPr fontId="3" type="noConversion"/>
  </si>
  <si>
    <t>機        械
及   設   備</t>
    <phoneticPr fontId="3" type="noConversion"/>
  </si>
  <si>
    <t>什  項  設  備</t>
    <phoneticPr fontId="3" type="noConversion"/>
  </si>
  <si>
    <t>合    計</t>
    <phoneticPr fontId="3" type="noConversion"/>
  </si>
  <si>
    <t>前年度決算資產原值</t>
    <phoneticPr fontId="3" type="noConversion"/>
  </si>
  <si>
    <t>合        計</t>
    <phoneticPr fontId="9"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</si>
  <si>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</si>
  <si>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</si>
  <si>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t>單位：新臺幣千元</t>
    <phoneticPr fontId="5" type="noConversion"/>
  </si>
  <si>
    <t>前年度決算數</t>
    <phoneticPr fontId="9" type="noConversion"/>
  </si>
  <si>
    <t>上年度預算數</t>
    <phoneticPr fontId="9" type="noConversion"/>
  </si>
  <si>
    <r>
      <t>說</t>
    </r>
    <r>
      <rPr>
        <sz val="12"/>
        <rFont val="Times New Roman"/>
        <family val="1"/>
      </rPr>
      <t xml:space="preserve">              </t>
    </r>
    <r>
      <rPr>
        <sz val="12"/>
        <rFont val="標楷體"/>
        <family val="4"/>
        <charset val="136"/>
      </rPr>
      <t>明</t>
    </r>
    <phoneticPr fontId="9" type="noConversion"/>
  </si>
  <si>
    <r>
      <t>項</t>
    </r>
    <r>
      <rPr>
        <sz val="12"/>
        <rFont val="Times New Roman"/>
        <family val="1"/>
      </rPr>
      <t xml:space="preserve">            </t>
    </r>
    <r>
      <rPr>
        <sz val="12"/>
        <rFont val="標楷體"/>
        <family val="4"/>
        <charset val="136"/>
      </rPr>
      <t>目</t>
    </r>
    <phoneticPr fontId="9"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</si>
  <si>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9"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</si>
  <si>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9" type="noConversion"/>
  </si>
  <si>
    <r>
      <t>期</t>
    </r>
    <r>
      <rPr>
        <sz val="12"/>
        <rFont val="Times New Roman"/>
        <family val="1"/>
      </rPr>
      <t xml:space="preserve"> </t>
    </r>
    <r>
      <rPr>
        <sz val="12"/>
        <rFont val="標楷體"/>
        <family val="4"/>
        <charset val="136"/>
      </rPr>
      <t>限</t>
    </r>
    <phoneticPr fontId="9" type="noConversion"/>
  </si>
  <si>
    <r>
      <t>金</t>
    </r>
    <r>
      <rPr>
        <sz val="12"/>
        <rFont val="Times New Roman"/>
        <family val="1"/>
      </rPr>
      <t xml:space="preserve">      </t>
    </r>
    <r>
      <rPr>
        <sz val="12"/>
        <rFont val="標楷體"/>
        <family val="4"/>
        <charset val="136"/>
      </rPr>
      <t>額</t>
    </r>
    <phoneticPr fontId="9" type="noConversion"/>
  </si>
  <si>
    <r>
      <t>說</t>
    </r>
    <r>
      <rPr>
        <sz val="12"/>
        <rFont val="Times New Roman"/>
        <family val="1"/>
      </rPr>
      <t xml:space="preserve">              </t>
    </r>
    <r>
      <rPr>
        <sz val="12"/>
        <rFont val="標楷體"/>
        <family val="4"/>
        <charset val="136"/>
      </rPr>
      <t>明</t>
    </r>
    <phoneticPr fontId="9" type="noConversion"/>
  </si>
  <si>
    <t>本年度預算數</t>
    <phoneticPr fontId="9" type="noConversion"/>
  </si>
  <si>
    <r>
      <t>1.</t>
    </r>
    <r>
      <rPr>
        <sz val="12"/>
        <rFont val="標楷體"/>
        <family val="4"/>
        <charset val="136"/>
      </rPr>
      <t>計提備抵呆帳</t>
    </r>
    <phoneticPr fontId="9" type="noConversion"/>
  </si>
  <si>
    <r>
      <t>2.</t>
    </r>
    <r>
      <rPr>
        <sz val="12"/>
        <rFont val="標楷體"/>
        <family val="4"/>
        <charset val="136"/>
      </rPr>
      <t>減：上年度備抵呆帳餘額</t>
    </r>
    <phoneticPr fontId="9" type="noConversion"/>
  </si>
  <si>
    <t>適   用   業   別</t>
    <phoneticPr fontId="9" type="noConversion"/>
  </si>
  <si>
    <t>科 目 名 稱</t>
    <phoneticPr fontId="9" type="noConversion"/>
  </si>
  <si>
    <t>科    目    名    稱</t>
    <phoneticPr fontId="9" type="noConversion"/>
  </si>
  <si>
    <t>資產重估增值額</t>
    <phoneticPr fontId="3" type="noConversion"/>
  </si>
  <si>
    <t>說          明</t>
    <phoneticPr fontId="9" type="noConversion"/>
  </si>
  <si>
    <r>
      <t>1.</t>
    </r>
    <r>
      <rPr>
        <sz val="12"/>
        <color indexed="9"/>
        <rFont val="標楷體"/>
        <family val="4"/>
        <charset val="136"/>
      </rPr>
      <t>計提</t>
    </r>
    <r>
      <rPr>
        <sz val="12"/>
        <rFont val="標楷體"/>
        <family val="4"/>
        <charset val="136"/>
      </rPr>
      <t>催收提繳費</t>
    </r>
    <phoneticPr fontId="9" type="noConversion"/>
  </si>
  <si>
    <r>
      <t>1.</t>
    </r>
    <r>
      <rPr>
        <sz val="12"/>
        <color indexed="9"/>
        <rFont val="標楷體"/>
        <family val="4"/>
        <charset val="136"/>
      </rPr>
      <t>計提</t>
    </r>
    <r>
      <rPr>
        <sz val="12"/>
        <rFont val="標楷體"/>
        <family val="4"/>
        <charset val="136"/>
      </rPr>
      <t>催收墊償工資</t>
    </r>
    <phoneticPr fontId="9" type="noConversion"/>
  </si>
  <si>
    <r>
      <t>2.</t>
    </r>
    <r>
      <rPr>
        <sz val="12"/>
        <color indexed="9"/>
        <rFont val="標楷體"/>
        <family val="4"/>
        <charset val="136"/>
      </rPr>
      <t>減：</t>
    </r>
    <r>
      <rPr>
        <sz val="12"/>
        <rFont val="標楷體"/>
        <family val="4"/>
        <charset val="136"/>
      </rPr>
      <t>催收提繳費</t>
    </r>
    <phoneticPr fontId="9" type="noConversion"/>
  </si>
  <si>
    <r>
      <t>2.</t>
    </r>
    <r>
      <rPr>
        <sz val="12"/>
        <color indexed="9"/>
        <rFont val="標楷體"/>
        <family val="4"/>
        <charset val="136"/>
      </rPr>
      <t>減：</t>
    </r>
    <r>
      <rPr>
        <sz val="12"/>
        <rFont val="標楷體"/>
        <family val="4"/>
        <charset val="136"/>
      </rPr>
      <t>催收墊償工資</t>
    </r>
    <phoneticPr fontId="9" type="noConversion"/>
  </si>
  <si>
    <r>
      <t>3.</t>
    </r>
    <r>
      <rPr>
        <sz val="12"/>
        <rFont val="標楷體"/>
        <family val="4"/>
        <charset val="136"/>
      </rPr>
      <t>加：本年度預計呆帳核銷數</t>
    </r>
    <phoneticPr fontId="9" type="noConversion"/>
  </si>
  <si>
    <r>
      <t>2.</t>
    </r>
    <r>
      <rPr>
        <sz val="12"/>
        <color indexed="9"/>
        <rFont val="標楷體"/>
        <family val="4"/>
        <charset val="136"/>
      </rPr>
      <t>減：</t>
    </r>
    <r>
      <rPr>
        <sz val="12"/>
        <rFont val="標楷體"/>
        <family val="4"/>
        <charset val="136"/>
      </rPr>
      <t>催收提繳費</t>
    </r>
    <phoneticPr fontId="9" type="noConversion"/>
  </si>
  <si>
    <r>
      <t>2.</t>
    </r>
    <r>
      <rPr>
        <sz val="12"/>
        <color indexed="9"/>
        <rFont val="標楷體"/>
        <family val="4"/>
        <charset val="136"/>
      </rPr>
      <t>減：</t>
    </r>
    <r>
      <rPr>
        <sz val="12"/>
        <rFont val="標楷體"/>
        <family val="4"/>
        <charset val="136"/>
      </rPr>
      <t>催收墊償工資</t>
    </r>
    <phoneticPr fontId="9" type="noConversion"/>
  </si>
  <si>
    <r>
      <t>4.</t>
    </r>
    <r>
      <rPr>
        <sz val="12"/>
        <rFont val="標楷體"/>
        <family val="4"/>
        <charset val="136"/>
      </rPr>
      <t>本年度增提數</t>
    </r>
    <phoneticPr fontId="9" type="noConversion"/>
  </si>
  <si>
    <r>
      <t>4.</t>
    </r>
    <r>
      <rPr>
        <sz val="12"/>
        <color indexed="9"/>
        <rFont val="標楷體"/>
        <family val="4"/>
        <charset val="136"/>
      </rPr>
      <t>本年</t>
    </r>
    <r>
      <rPr>
        <sz val="12"/>
        <rFont val="標楷體"/>
        <family val="4"/>
        <charset val="136"/>
      </rPr>
      <t>催收提繳費</t>
    </r>
    <phoneticPr fontId="9" type="noConversion"/>
  </si>
  <si>
    <r>
      <t>4.</t>
    </r>
    <r>
      <rPr>
        <sz val="12"/>
        <color indexed="9"/>
        <rFont val="標楷體"/>
        <family val="4"/>
        <charset val="136"/>
      </rPr>
      <t>本年</t>
    </r>
    <r>
      <rPr>
        <sz val="12"/>
        <rFont val="標楷體"/>
        <family val="4"/>
        <charset val="136"/>
      </rPr>
      <t>催收墊償工資</t>
    </r>
    <phoneticPr fontId="9"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</si>
  <si>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</si>
  <si>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5" type="noConversion"/>
  </si>
  <si>
    <t>單位：人</t>
    <phoneticPr fontId="5" type="noConversion"/>
  </si>
  <si>
    <t>職　類（稱）</t>
    <phoneticPr fontId="4" type="noConversion"/>
  </si>
  <si>
    <t>本年度員額預計數</t>
    <phoneticPr fontId="4" type="noConversion"/>
  </si>
  <si>
    <t>說          明</t>
    <phoneticPr fontId="4" type="noConversion"/>
  </si>
  <si>
    <t>　正式職員</t>
    <phoneticPr fontId="3" type="noConversion"/>
  </si>
  <si>
    <t>　正式工員</t>
    <phoneticPr fontId="3"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</si>
  <si>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5" type="noConversion"/>
  </si>
  <si>
    <t>科  目  名  稱</t>
    <phoneticPr fontId="4" type="noConversion"/>
  </si>
  <si>
    <t>本年度預算數</t>
    <phoneticPr fontId="4" type="noConversion"/>
  </si>
  <si>
    <t xml:space="preserve">正式員額薪資
</t>
    <phoneticPr fontId="3" type="noConversion"/>
  </si>
  <si>
    <t>獎金</t>
    <phoneticPr fontId="3" type="noConversion"/>
  </si>
  <si>
    <t>退休及卹償金</t>
    <phoneticPr fontId="3" type="noConversion"/>
  </si>
  <si>
    <t xml:space="preserve">福利費
</t>
    <phoneticPr fontId="3" type="noConversion"/>
  </si>
  <si>
    <t>提繳費</t>
    <phoneticPr fontId="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</si>
  <si>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</si>
  <si>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t>單位：新臺幣千元</t>
    <phoneticPr fontId="5" type="noConversion"/>
  </si>
  <si>
    <t>合        計</t>
    <phoneticPr fontId="9" type="noConversion"/>
  </si>
  <si>
    <t>本年度應提折舊額</t>
    <phoneticPr fontId="3" type="noConversion"/>
  </si>
  <si>
    <t>單位：新臺幣千元</t>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</si>
  <si>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</si>
  <si>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t>單位：新臺幣千元</t>
    <phoneticPr fontId="9"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</si>
  <si>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5" type="noConversion"/>
  </si>
  <si>
    <t>單位：新臺幣千元</t>
    <phoneticPr fontId="3" type="noConversion"/>
  </si>
  <si>
    <t>項          目</t>
    <phoneticPr fontId="21" type="noConversion"/>
  </si>
  <si>
    <t>預算數</t>
    <phoneticPr fontId="3" type="noConversion"/>
  </si>
  <si>
    <t>說          明</t>
    <phoneticPr fontId="21"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</si>
  <si>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9" type="noConversion"/>
  </si>
  <si>
    <t>　流動資產</t>
    <phoneticPr fontId="5" type="noConversion"/>
  </si>
  <si>
    <t>　　什項設備</t>
    <phoneticPr fontId="5"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</si>
  <si>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9"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</si>
  <si>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9"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</si>
  <si>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9" type="noConversion"/>
  </si>
  <si>
    <r>
      <t>本年度(</t>
    </r>
    <r>
      <rPr>
        <sz val="12"/>
        <rFont val="Times New Roman"/>
        <family val="1"/>
      </rPr>
      <t>12</t>
    </r>
    <r>
      <rPr>
        <sz val="12"/>
        <rFont val="標楷體"/>
        <family val="4"/>
        <charset val="136"/>
      </rPr>
      <t>月底)止資產總額</t>
    </r>
    <phoneticPr fontId="3" type="noConversion"/>
  </si>
  <si>
    <t>科目</t>
    <phoneticPr fontId="4" type="noConversion"/>
  </si>
  <si>
    <r>
      <t>比 較 增 減</t>
    </r>
    <r>
      <rPr>
        <sz val="11"/>
        <rFont val="Times New Roman"/>
        <family val="1"/>
      </rPr>
      <t/>
    </r>
    <phoneticPr fontId="21" type="noConversion"/>
  </si>
  <si>
    <t>資產</t>
    <phoneticPr fontId="5" type="noConversion"/>
  </si>
  <si>
    <t xml:space="preserve">  催收提繳費</t>
    <phoneticPr fontId="4" type="noConversion"/>
  </si>
  <si>
    <t xml:space="preserve">  催收墊償工資</t>
    <phoneticPr fontId="4" type="noConversion"/>
  </si>
  <si>
    <t>超時工作報酬</t>
    <phoneticPr fontId="3" type="noConversion"/>
  </si>
  <si>
    <r>
      <t>說</t>
    </r>
    <r>
      <rPr>
        <sz val="12"/>
        <rFont val="Times New Roman"/>
        <family val="1"/>
      </rPr>
      <t xml:space="preserve">          </t>
    </r>
    <r>
      <rPr>
        <sz val="12"/>
        <rFont val="標楷體"/>
        <family val="4"/>
        <charset val="136"/>
      </rPr>
      <t>明</t>
    </r>
    <phoneticPr fontId="4" type="noConversion"/>
  </si>
  <si>
    <t>業務活動之現金流量</t>
    <phoneticPr fontId="3" type="noConversion"/>
  </si>
  <si>
    <t>合        計</t>
    <phoneticPr fontId="3" type="noConversion"/>
  </si>
  <si>
    <t>　機械及設備</t>
    <phoneticPr fontId="3" type="noConversion"/>
  </si>
  <si>
    <t>合        計</t>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</si>
  <si>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配合業務推廣及加強業務上之連繫等需要編列</t>
    </r>
    <r>
      <rPr>
        <sz val="14"/>
        <rFont val="Times New Roman"/>
        <family val="1"/>
      </rPr>
      <t>20</t>
    </r>
    <r>
      <rPr>
        <sz val="14"/>
        <rFont val="標楷體"/>
        <family val="4"/>
        <charset val="136"/>
      </rPr>
      <t>千元。</t>
    </r>
    <phoneticPr fontId="3" type="noConversion"/>
  </si>
  <si>
    <t>前年度決算數</t>
    <phoneticPr fontId="9" type="noConversion"/>
  </si>
  <si>
    <t>科　　　目</t>
    <phoneticPr fontId="9" type="noConversion"/>
  </si>
  <si>
    <t>本年度預算數</t>
    <phoneticPr fontId="9" type="noConversion"/>
  </si>
  <si>
    <t>上年度預算數</t>
    <phoneticPr fontId="9" type="noConversion"/>
  </si>
  <si>
    <r>
      <t>比較增減</t>
    </r>
    <r>
      <rPr>
        <sz val="12"/>
        <rFont val="Times New Roman"/>
        <family val="1"/>
      </rPr>
      <t>(-)</t>
    </r>
    <phoneticPr fontId="9" type="noConversion"/>
  </si>
  <si>
    <t>說　明</t>
    <phoneticPr fontId="9" type="noConversion"/>
  </si>
  <si>
    <t>金 額</t>
    <phoneticPr fontId="4" type="noConversion"/>
  </si>
  <si>
    <t>%</t>
    <phoneticPr fontId="4" type="noConversion"/>
  </si>
  <si>
    <t>總收入</t>
    <phoneticPr fontId="9" type="noConversion"/>
  </si>
  <si>
    <t>已轉銷呆帳墊償案件經司法途徑收回之收入。</t>
    <phoneticPr fontId="4" type="noConversion"/>
  </si>
  <si>
    <t>總支出</t>
    <phoneticPr fontId="9"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</si>
  <si>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5" type="noConversion"/>
  </si>
  <si>
    <t>上 年 度 預 算 數</t>
    <phoneticPr fontId="9" type="noConversion"/>
  </si>
  <si>
    <t>項　　　目</t>
    <phoneticPr fontId="21" type="noConversion"/>
  </si>
  <si>
    <t>本 年 度 預 算 數</t>
    <phoneticPr fontId="3" type="noConversion"/>
  </si>
  <si>
    <t>說　　　明</t>
    <phoneticPr fontId="3" type="noConversion"/>
  </si>
  <si>
    <t>賸餘之部</t>
    <phoneticPr fontId="3" type="noConversion"/>
  </si>
  <si>
    <r>
      <t xml:space="preserve">    </t>
    </r>
    <r>
      <rPr>
        <sz val="12"/>
        <rFont val="標楷體"/>
        <family val="4"/>
        <charset val="136"/>
      </rPr>
      <t>本期賸餘</t>
    </r>
    <phoneticPr fontId="3" type="noConversion"/>
  </si>
  <si>
    <r>
      <t xml:space="preserve">    </t>
    </r>
    <r>
      <rPr>
        <sz val="12"/>
        <rFont val="標楷體"/>
        <family val="4"/>
        <charset val="136"/>
      </rPr>
      <t>前期未分配賸餘</t>
    </r>
    <phoneticPr fontId="3" type="noConversion"/>
  </si>
  <si>
    <t>分配之部</t>
    <phoneticPr fontId="3" type="noConversion"/>
  </si>
  <si>
    <t>未分配賸餘</t>
    <phoneticPr fontId="3" type="noConversion"/>
  </si>
  <si>
    <t>留存本基金。</t>
    <phoneticPr fontId="3" type="noConversion"/>
  </si>
  <si>
    <t xml:space="preserve">  　現金 </t>
    <phoneticPr fontId="5" type="noConversion"/>
  </si>
  <si>
    <t>　　  銀行存款</t>
    <phoneticPr fontId="5" type="noConversion"/>
  </si>
  <si>
    <t xml:space="preserve">  　流動金融資產 </t>
    <phoneticPr fontId="5" type="noConversion"/>
  </si>
  <si>
    <t xml:space="preserve">  　應收款項</t>
    <phoneticPr fontId="5" type="noConversion"/>
  </si>
  <si>
    <t>　  機械及設備</t>
    <phoneticPr fontId="5" type="noConversion"/>
  </si>
  <si>
    <t>　　  機械及設備</t>
    <phoneticPr fontId="21" type="noConversion"/>
  </si>
  <si>
    <t>　　  累計折舊－機械及設備</t>
    <phoneticPr fontId="5" type="noConversion"/>
  </si>
  <si>
    <t>　　交通及運輸設備</t>
    <phoneticPr fontId="5" type="noConversion"/>
  </si>
  <si>
    <t>　　  交通及運輸設備</t>
    <phoneticPr fontId="21" type="noConversion"/>
  </si>
  <si>
    <t>　　  累計折舊－交通及運輸設備</t>
    <phoneticPr fontId="5" type="noConversion"/>
  </si>
  <si>
    <t>　　  什項設備</t>
    <phoneticPr fontId="5" type="noConversion"/>
  </si>
  <si>
    <t>　　  累計折舊－什項設備</t>
    <phoneticPr fontId="5" type="noConversion"/>
  </si>
  <si>
    <t>　無形資產</t>
    <phoneticPr fontId="21" type="noConversion"/>
  </si>
  <si>
    <t>　　無形資產</t>
    <phoneticPr fontId="5" type="noConversion"/>
  </si>
  <si>
    <t>　　  電腦軟體</t>
    <phoneticPr fontId="4" type="noConversion"/>
  </si>
  <si>
    <t>　其他資產</t>
    <phoneticPr fontId="21" type="noConversion"/>
  </si>
  <si>
    <t>　　  催收提繳費</t>
    <phoneticPr fontId="4" type="noConversion"/>
  </si>
  <si>
    <t>　　  備抵呆帳－催收墊償工資</t>
    <phoneticPr fontId="4" type="noConversion"/>
  </si>
  <si>
    <t>資   產   合   計</t>
    <phoneticPr fontId="3" type="noConversion"/>
  </si>
  <si>
    <t>負債</t>
    <phoneticPr fontId="5" type="noConversion"/>
  </si>
  <si>
    <t>　流動負債</t>
    <phoneticPr fontId="3" type="noConversion"/>
  </si>
  <si>
    <t>　  應付款項</t>
    <phoneticPr fontId="3" type="noConversion"/>
  </si>
  <si>
    <t>　　  應付代收款</t>
    <phoneticPr fontId="3" type="noConversion"/>
  </si>
  <si>
    <t>　　  應付費用</t>
    <phoneticPr fontId="3" type="noConversion"/>
  </si>
  <si>
    <t>　　  其他應付款</t>
    <phoneticPr fontId="3" type="noConversion"/>
  </si>
  <si>
    <t>　  預收款項</t>
    <phoneticPr fontId="3" type="noConversion"/>
  </si>
  <si>
    <t>　 　 預收提繳費</t>
    <phoneticPr fontId="3" type="noConversion"/>
  </si>
  <si>
    <t>　累積餘絀</t>
    <phoneticPr fontId="3" type="noConversion"/>
  </si>
  <si>
    <r>
      <t xml:space="preserve">          </t>
    </r>
    <r>
      <rPr>
        <sz val="14"/>
        <rFont val="標楷體"/>
        <family val="4"/>
        <charset val="136"/>
      </rPr>
      <t>係購置消防器材、滅火器換藥維修等編列其他費用</t>
    </r>
    <r>
      <rPr>
        <sz val="14"/>
        <rFont val="Times New Roman"/>
        <family val="1"/>
      </rPr>
      <t>2</t>
    </r>
    <r>
      <rPr>
        <sz val="14"/>
        <rFont val="標楷體"/>
        <family val="4"/>
        <charset val="136"/>
      </rPr>
      <t>千元。</t>
    </r>
    <r>
      <rPr>
        <sz val="14"/>
        <rFont val="Times New Roman"/>
        <family val="1"/>
      </rPr>
      <t xml:space="preserve">  </t>
    </r>
    <phoneticPr fontId="4" type="noConversion"/>
  </si>
  <si>
    <t>適用勞基法有一定雇主之提繳單位</t>
    <phoneticPr fontId="9" type="noConversion"/>
  </si>
  <si>
    <t>適用勞基法有一定雇主之提繳人數</t>
    <phoneticPr fontId="9" type="noConversion"/>
  </si>
  <si>
    <r>
      <t>平均月</t>
    </r>
    <r>
      <rPr>
        <sz val="11"/>
        <rFont val="Times New Roman"/>
        <family val="1"/>
      </rPr>
      <t xml:space="preserve">      </t>
    </r>
    <r>
      <rPr>
        <sz val="11"/>
        <rFont val="標楷體"/>
        <family val="4"/>
        <charset val="136"/>
      </rPr>
      <t>提繳　工資</t>
    </r>
    <phoneticPr fontId="9"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</si>
  <si>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9" type="noConversion"/>
  </si>
  <si>
    <r>
      <t>1.</t>
    </r>
    <r>
      <rPr>
        <sz val="12"/>
        <color indexed="9"/>
        <rFont val="標楷體"/>
        <family val="4"/>
        <charset val="136"/>
      </rPr>
      <t>計提</t>
    </r>
    <r>
      <rPr>
        <sz val="12"/>
        <rFont val="標楷體"/>
        <family val="4"/>
        <charset val="136"/>
      </rPr>
      <t>催收墊償資遣費</t>
    </r>
    <phoneticPr fontId="9" type="noConversion"/>
  </si>
  <si>
    <r>
      <t>1.</t>
    </r>
    <r>
      <rPr>
        <sz val="12"/>
        <color indexed="9"/>
        <rFont val="標楷體"/>
        <family val="4"/>
        <charset val="136"/>
      </rPr>
      <t>計提</t>
    </r>
    <r>
      <rPr>
        <sz val="12"/>
        <rFont val="標楷體"/>
        <family val="4"/>
        <charset val="136"/>
      </rPr>
      <t>催收墊償退休金</t>
    </r>
    <phoneticPr fontId="9" type="noConversion"/>
  </si>
  <si>
    <t xml:space="preserve">  催收墊償退休金</t>
    <phoneticPr fontId="4" type="noConversion"/>
  </si>
  <si>
    <t>　　  應收利息</t>
    <phoneticPr fontId="4" type="noConversion"/>
  </si>
  <si>
    <t>　　  應收提繳費</t>
    <phoneticPr fontId="4" type="noConversion"/>
  </si>
  <si>
    <t>　  　其他應收款</t>
    <phoneticPr fontId="4" type="noConversion"/>
  </si>
  <si>
    <t>　　  催收墊償資遣費</t>
    <phoneticPr fontId="4" type="noConversion"/>
  </si>
  <si>
    <t>　　  備抵呆帳－催收墊償資遣費</t>
    <phoneticPr fontId="4" type="noConversion"/>
  </si>
  <si>
    <t>　　  備抵呆帳－催收墊償退休金</t>
    <phoneticPr fontId="4" type="noConversion"/>
  </si>
  <si>
    <t xml:space="preserve">  業務費用</t>
    <phoneticPr fontId="9" type="noConversion"/>
  </si>
  <si>
    <t>　業務費用</t>
    <phoneticPr fontId="3" type="noConversion"/>
  </si>
  <si>
    <t>業務費用</t>
    <phoneticPr fontId="3" type="noConversion"/>
  </si>
  <si>
    <t xml:space="preserve">  催收墊償資遣費</t>
    <phoneticPr fontId="4"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</si>
  <si>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5"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</si>
  <si>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5"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</si>
  <si>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5"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</si>
  <si>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5"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</si>
  <si>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5"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</si>
  <si>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4" type="noConversion"/>
  </si>
  <si>
    <r>
      <t xml:space="preserve">   </t>
    </r>
    <r>
      <rPr>
        <b/>
        <sz val="14"/>
        <rFont val="標楷體"/>
        <family val="4"/>
        <charset val="136"/>
      </rPr>
      <t>正式員額薪資</t>
    </r>
    <phoneticPr fontId="3" type="noConversion"/>
  </si>
  <si>
    <r>
      <t xml:space="preserve"> </t>
    </r>
    <r>
      <rPr>
        <b/>
        <sz val="14"/>
        <rFont val="標楷體"/>
        <family val="4"/>
        <charset val="136"/>
      </rPr>
      <t>　超時工作報酬</t>
    </r>
    <phoneticPr fontId="3" type="noConversion"/>
  </si>
  <si>
    <r>
      <t xml:space="preserve"> </t>
    </r>
    <r>
      <rPr>
        <b/>
        <sz val="14"/>
        <rFont val="標楷體"/>
        <family val="4"/>
        <charset val="136"/>
      </rPr>
      <t>　獎金</t>
    </r>
    <phoneticPr fontId="3" type="noConversion"/>
  </si>
  <si>
    <r>
      <t xml:space="preserve"> </t>
    </r>
    <r>
      <rPr>
        <b/>
        <sz val="14"/>
        <rFont val="標楷體"/>
        <family val="4"/>
        <charset val="136"/>
      </rPr>
      <t>　福利費</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</si>
  <si>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3" type="noConversion"/>
  </si>
  <si>
    <r>
      <t>詳第</t>
    </r>
    <r>
      <rPr>
        <sz val="11"/>
        <rFont val="Times New Roman"/>
        <family val="1"/>
      </rPr>
      <t>14</t>
    </r>
    <r>
      <rPr>
        <sz val="11"/>
        <rFont val="標楷體"/>
        <family val="4"/>
        <charset val="136"/>
      </rPr>
      <t>頁支出明細表。</t>
    </r>
    <phoneticPr fontId="9" type="noConversion"/>
  </si>
  <si>
    <r>
      <t xml:space="preserve"> </t>
    </r>
    <r>
      <rPr>
        <sz val="14"/>
        <rFont val="標楷體"/>
        <family val="4"/>
        <charset val="136"/>
      </rPr>
      <t>　　委託廠商設計開發之電腦軟體及購買套裝軟體等費用，依使用年限攤銷</t>
    </r>
    <phoneticPr fontId="3" type="noConversion"/>
  </si>
  <si>
    <t>　聘用(僱)職員</t>
    <phoneticPr fontId="3" type="noConversion"/>
  </si>
  <si>
    <t>本年度預算數</t>
    <phoneticPr fontId="9" type="noConversion"/>
  </si>
  <si>
    <r>
      <t xml:space="preserve">          </t>
    </r>
    <r>
      <rPr>
        <sz val="14"/>
        <rFont val="標楷體"/>
        <family val="4"/>
        <charset val="136"/>
      </rPr>
      <t>雇主繳費義務及勞工自身權益，以獲得應有之保障。</t>
    </r>
    <phoneticPr fontId="3" type="noConversion"/>
  </si>
  <si>
    <t>　　2.百分比及前年度決算數細數之和與總數或略有出入，係四捨五入關係。以下各表同。</t>
    <phoneticPr fontId="4" type="noConversion"/>
  </si>
  <si>
    <t>　　  應收帳款</t>
    <phoneticPr fontId="4" type="noConversion"/>
  </si>
  <si>
    <t>前年度決算數</t>
    <phoneticPr fontId="2" type="noConversion"/>
  </si>
  <si>
    <t>上年度預算數</t>
    <phoneticPr fontId="2" type="noConversion"/>
  </si>
  <si>
    <t>科     目     名     稱</t>
    <phoneticPr fontId="5" type="noConversion"/>
  </si>
  <si>
    <t>本年度預算數</t>
    <phoneticPr fontId="2" type="noConversion"/>
  </si>
  <si>
    <t>用人費用</t>
    <phoneticPr fontId="3" type="noConversion"/>
  </si>
  <si>
    <t>　正式員額薪資</t>
    <phoneticPr fontId="3" type="noConversion"/>
  </si>
  <si>
    <t>　超時工作報酬</t>
    <phoneticPr fontId="3" type="noConversion"/>
  </si>
  <si>
    <t>　津貼</t>
    <phoneticPr fontId="3" type="noConversion"/>
  </si>
  <si>
    <t>　獎金</t>
    <phoneticPr fontId="3" type="noConversion"/>
  </si>
  <si>
    <t>　退休及卹償金</t>
    <phoneticPr fontId="3" type="noConversion"/>
  </si>
  <si>
    <t>　福利費</t>
    <phoneticPr fontId="3" type="noConversion"/>
  </si>
  <si>
    <t>　提繳費</t>
    <phoneticPr fontId="3" type="noConversion"/>
  </si>
  <si>
    <t>服務費用</t>
    <phoneticPr fontId="3" type="noConversion"/>
  </si>
  <si>
    <t>　水電費</t>
    <phoneticPr fontId="3" type="noConversion"/>
  </si>
  <si>
    <t>　郵電費</t>
    <phoneticPr fontId="3" type="noConversion"/>
  </si>
  <si>
    <t>　旅運費</t>
    <phoneticPr fontId="3" type="noConversion"/>
  </si>
  <si>
    <t>　印刷裝訂與廣告費</t>
    <phoneticPr fontId="3" type="noConversion"/>
  </si>
  <si>
    <t>　保險費</t>
    <phoneticPr fontId="3" type="noConversion"/>
  </si>
  <si>
    <t>　一般服務費</t>
    <phoneticPr fontId="3" type="noConversion"/>
  </si>
  <si>
    <t>　專業服務費</t>
    <phoneticPr fontId="3" type="noConversion"/>
  </si>
  <si>
    <t xml:space="preserve">  公共關係費</t>
    <phoneticPr fontId="4" type="noConversion"/>
  </si>
  <si>
    <t>材料及用品費</t>
    <phoneticPr fontId="3" type="noConversion"/>
  </si>
  <si>
    <t>　使用材料費</t>
    <phoneticPr fontId="4" type="noConversion"/>
  </si>
  <si>
    <t xml:space="preserve">  用品消耗</t>
    <phoneticPr fontId="4" type="noConversion"/>
  </si>
  <si>
    <t>　房租</t>
    <phoneticPr fontId="4" type="noConversion"/>
  </si>
  <si>
    <t>　機器租金</t>
    <phoneticPr fontId="4" type="noConversion"/>
  </si>
  <si>
    <t>　交通及運輸設備租金</t>
    <phoneticPr fontId="4" type="noConversion"/>
  </si>
  <si>
    <t>　什項設備租金</t>
    <phoneticPr fontId="3" type="noConversion"/>
  </si>
  <si>
    <t>　攤銷</t>
    <phoneticPr fontId="3" type="noConversion"/>
  </si>
  <si>
    <t>　消費與行為稅</t>
    <phoneticPr fontId="3" type="noConversion"/>
  </si>
  <si>
    <t>　規費</t>
    <phoneticPr fontId="3" type="noConversion"/>
  </si>
  <si>
    <t>　分擔</t>
    <phoneticPr fontId="3" type="noConversion"/>
  </si>
  <si>
    <t>其他</t>
    <phoneticPr fontId="3" type="noConversion"/>
  </si>
  <si>
    <t>　其他費用</t>
    <phoneticPr fontId="3" type="noConversion"/>
  </si>
  <si>
    <t>合        計</t>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</si>
  <si>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3"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</si>
  <si>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9"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</si>
  <si>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按業務實際需要編列交通及運輸設備及責任保險費</t>
    </r>
    <r>
      <rPr>
        <sz val="14"/>
        <rFont val="Times New Roman"/>
        <family val="1"/>
      </rPr>
      <t>5</t>
    </r>
    <r>
      <rPr>
        <sz val="14"/>
        <rFont val="標楷體"/>
        <family val="4"/>
        <charset val="136"/>
      </rPr>
      <t>千元。</t>
    </r>
    <phoneticPr fontId="3" type="noConversion"/>
  </si>
  <si>
    <t>本期賸餘(短絀)</t>
    <phoneticPr fontId="9" type="noConversion"/>
  </si>
  <si>
    <t>呆帳</t>
    <phoneticPr fontId="3" type="noConversion"/>
  </si>
  <si>
    <t>投資業務成本</t>
    <phoneticPr fontId="3" type="noConversion"/>
  </si>
  <si>
    <r>
      <t>107</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1" type="noConversion"/>
  </si>
  <si>
    <t xml:space="preserve">      透過餘絀按公允價值衡量之金融資產-流動</t>
    <phoneticPr fontId="4" type="noConversion"/>
  </si>
  <si>
    <t xml:space="preserve">      透過餘絀按公允價值衡量之金融資產評價</t>
    <phoneticPr fontId="4" type="noConversion"/>
  </si>
  <si>
    <t xml:space="preserve">      調整－流動</t>
    <phoneticPr fontId="4" type="noConversion"/>
  </si>
  <si>
    <t xml:space="preserve">    非流動金融資產</t>
    <phoneticPr fontId="21" type="noConversion"/>
  </si>
  <si>
    <t>　    無活絡市場之債務工具投資－非流動</t>
    <phoneticPr fontId="4" type="noConversion"/>
  </si>
  <si>
    <t xml:space="preserve">      其他金融資產-非流動</t>
    <phoneticPr fontId="40" type="noConversion"/>
  </si>
  <si>
    <t>淨值</t>
    <phoneticPr fontId="3" type="noConversion"/>
  </si>
  <si>
    <t>負 債 及 淨 值 合 計</t>
    <phoneticPr fontId="3" type="noConversion"/>
  </si>
  <si>
    <t xml:space="preserve">      其他金融資產－流動</t>
    <phoneticPr fontId="40" type="noConversion"/>
  </si>
  <si>
    <t>　不動產、廠房及設備折舊</t>
    <phoneticPr fontId="3" type="noConversion"/>
  </si>
  <si>
    <t>稅捐與規費（強制費）</t>
    <phoneticPr fontId="3" type="noConversion"/>
  </si>
  <si>
    <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4" type="noConversion"/>
  </si>
  <si>
    <t>　投資業務成本</t>
    <phoneticPr fontId="9" type="noConversion"/>
  </si>
  <si>
    <t xml:space="preserve">  呆帳</t>
    <phoneticPr fontId="9" type="noConversion"/>
  </si>
  <si>
    <r>
      <t>詳第</t>
    </r>
    <r>
      <rPr>
        <sz val="11"/>
        <rFont val="Times New Roman"/>
        <family val="1"/>
      </rPr>
      <t xml:space="preserve"> 13 </t>
    </r>
    <r>
      <rPr>
        <sz val="11"/>
        <rFont val="標楷體"/>
        <family val="4"/>
        <charset val="136"/>
      </rPr>
      <t>頁提繳費收入明細表。</t>
    </r>
    <phoneticPr fontId="9" type="noConversion"/>
  </si>
  <si>
    <t>　投資業務收入</t>
    <phoneticPr fontId="9" type="noConversion"/>
  </si>
  <si>
    <t>　存款利息收入</t>
    <phoneticPr fontId="9" type="noConversion"/>
  </si>
  <si>
    <t xml:space="preserve">  提繳費收入</t>
    <phoneticPr fontId="9" type="noConversion"/>
  </si>
  <si>
    <r>
      <t>詳第</t>
    </r>
    <r>
      <rPr>
        <sz val="11"/>
        <rFont val="Times New Roman"/>
        <family val="1"/>
      </rPr>
      <t>11</t>
    </r>
    <r>
      <rPr>
        <sz val="11"/>
        <rFont val="標楷體"/>
        <family val="4"/>
        <charset val="136"/>
      </rPr>
      <t>頁投資業務收入明細表。</t>
    </r>
    <phoneticPr fontId="9" type="noConversion"/>
  </si>
  <si>
    <r>
      <t>詳第</t>
    </r>
    <r>
      <rPr>
        <sz val="11"/>
        <rFont val="Times New Roman"/>
        <family val="1"/>
      </rPr>
      <t>12</t>
    </r>
    <r>
      <rPr>
        <sz val="11"/>
        <rFont val="標楷體"/>
        <family val="4"/>
        <charset val="136"/>
      </rPr>
      <t>頁存款利息收入明細表。</t>
    </r>
    <phoneticPr fontId="9"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</si>
  <si>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9" type="noConversion"/>
  </si>
  <si>
    <t xml:space="preserve">      透過餘絀按公允價值衡量之金融資產－非</t>
    <phoneticPr fontId="40" type="noConversion"/>
  </si>
  <si>
    <t xml:space="preserve">      流動</t>
    <phoneticPr fontId="40" type="noConversion"/>
  </si>
  <si>
    <r>
      <t xml:space="preserve">    </t>
    </r>
    <r>
      <rPr>
        <sz val="12"/>
        <rFont val="標楷體"/>
        <family val="4"/>
        <charset val="136"/>
      </rPr>
      <t>增加流動金融資產及短期貸墊款</t>
    </r>
    <phoneticPr fontId="3"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</si>
  <si>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3"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</si>
  <si>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9" type="noConversion"/>
  </si>
  <si>
    <t>上年度預計增減資產原值</t>
    <phoneticPr fontId="3" type="noConversion"/>
  </si>
  <si>
    <t>本年度預計增減資產原值</t>
    <phoneticPr fontId="3" type="noConversion"/>
  </si>
  <si>
    <t>　  累積賸餘</t>
    <phoneticPr fontId="3" type="noConversion"/>
  </si>
  <si>
    <t>　  　累積賸餘</t>
    <phoneticPr fontId="5" type="noConversion"/>
  </si>
  <si>
    <r>
      <rPr>
        <sz val="12"/>
        <rFont val="標楷體"/>
        <family val="4"/>
        <charset val="136"/>
      </rP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2</t>
    </r>
    <r>
      <rPr>
        <sz val="12"/>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</si>
  <si>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3" type="noConversion"/>
  </si>
  <si>
    <r>
      <rPr>
        <b/>
        <sz val="12"/>
        <rFont val="標楷體"/>
        <family val="4"/>
        <charset val="136"/>
      </rPr>
      <t>投資活動之現金流量</t>
    </r>
    <phoneticPr fontId="3" type="noConversion"/>
  </si>
  <si>
    <r>
      <rPr>
        <b/>
        <sz val="12"/>
        <rFont val="標楷體"/>
        <family val="4"/>
        <charset val="136"/>
      </rPr>
      <t>期初現金及約當現金</t>
    </r>
    <phoneticPr fontId="3" type="noConversion"/>
  </si>
  <si>
    <r>
      <rPr>
        <b/>
        <sz val="12"/>
        <rFont val="標楷體"/>
        <family val="4"/>
        <charset val="136"/>
      </rPr>
      <t>期末現金及約當現金</t>
    </r>
    <phoneticPr fontId="3" type="noConversion"/>
  </si>
  <si>
    <r>
      <t xml:space="preserve">    </t>
    </r>
    <r>
      <rPr>
        <sz val="12"/>
        <rFont val="標楷體"/>
        <family val="4"/>
        <charset val="136"/>
      </rPr>
      <t>利息股利之調整</t>
    </r>
    <phoneticPr fontId="3" type="noConversion"/>
  </si>
  <si>
    <r>
      <t xml:space="preserve">    </t>
    </r>
    <r>
      <rPr>
        <sz val="12"/>
        <rFont val="標楷體"/>
        <family val="4"/>
        <charset val="136"/>
      </rPr>
      <t>收取利息</t>
    </r>
    <phoneticPr fontId="3" type="noConversion"/>
  </si>
  <si>
    <r>
      <t xml:space="preserve">    </t>
    </r>
    <r>
      <rPr>
        <sz val="12"/>
        <rFont val="標楷體"/>
        <family val="4"/>
        <charset val="136"/>
      </rPr>
      <t>增加無形資產及其他資產</t>
    </r>
    <phoneticPr fontId="3" type="noConversion"/>
  </si>
  <si>
    <r>
      <rPr>
        <b/>
        <sz val="12"/>
        <rFont val="標楷體"/>
        <family val="4"/>
        <charset val="136"/>
      </rPr>
      <t>有價證券</t>
    </r>
    <phoneticPr fontId="4" type="noConversion"/>
  </si>
  <si>
    <r>
      <t>1</t>
    </r>
    <r>
      <rPr>
        <b/>
        <sz val="12"/>
        <rFont val="標楷體"/>
        <family val="4"/>
        <charset val="136"/>
      </rPr>
      <t>年</t>
    </r>
    <phoneticPr fontId="9" type="noConversion"/>
  </si>
  <si>
    <r>
      <rPr>
        <b/>
        <sz val="12"/>
        <rFont val="標楷體"/>
        <family val="4"/>
        <charset val="136"/>
      </rPr>
      <t>股票及受益憑證</t>
    </r>
    <phoneticPr fontId="3" type="noConversion"/>
  </si>
  <si>
    <r>
      <rPr>
        <b/>
        <sz val="12"/>
        <rFont val="標楷體"/>
        <family val="4"/>
        <charset val="136"/>
      </rPr>
      <t>買入定期存單</t>
    </r>
    <phoneticPr fontId="21" type="noConversion"/>
  </si>
  <si>
    <r>
      <t>1</t>
    </r>
    <r>
      <rPr>
        <b/>
        <sz val="12"/>
        <rFont val="標楷體"/>
        <family val="4"/>
        <charset val="136"/>
      </rPr>
      <t>年</t>
    </r>
    <phoneticPr fontId="9" type="noConversion"/>
  </si>
  <si>
    <t>　　  催收墊償工資</t>
    <phoneticPr fontId="4" type="noConversion"/>
  </si>
  <si>
    <t>　　  催收墊償退休金</t>
    <phoneticPr fontId="4" type="noConversion"/>
  </si>
  <si>
    <t>　　催收款項</t>
    <phoneticPr fontId="5" type="noConversion"/>
  </si>
  <si>
    <t>　　  備抵呆帳－催收提繳費</t>
    <phoneticPr fontId="4" type="noConversion"/>
  </si>
  <si>
    <t>提存呆帳金額係按催收提繳費、催收墊償工資、催收墊償退休金及催收墊償資遣費餘額依回收情況估算。</t>
    <phoneticPr fontId="4" type="noConversion"/>
  </si>
  <si>
    <t xml:space="preserve">  投資</t>
    <phoneticPr fontId="5" type="noConversion"/>
  </si>
  <si>
    <r>
      <t xml:space="preserve">    </t>
    </r>
    <r>
      <rPr>
        <sz val="12"/>
        <rFont val="標楷體"/>
        <family val="4"/>
        <charset val="136"/>
      </rPr>
      <t>增加投資</t>
    </r>
    <phoneticPr fontId="3" type="noConversion"/>
  </si>
  <si>
    <t>　聘僱人員薪資</t>
    <phoneticPr fontId="3" type="noConversion"/>
  </si>
  <si>
    <t>　修理保養費</t>
    <phoneticPr fontId="3" type="noConversion"/>
  </si>
  <si>
    <t>租金</t>
    <phoneticPr fontId="3" type="noConversion"/>
  </si>
  <si>
    <t>折舊及攤銷</t>
    <phoneticPr fontId="3" type="noConversion"/>
  </si>
  <si>
    <t>　捐助</t>
    <phoneticPr fontId="3" type="noConversion"/>
  </si>
  <si>
    <t>會費、捐助與分攤</t>
    <phoneticPr fontId="3" type="noConversion"/>
  </si>
  <si>
    <t>聘僱人員薪資</t>
    <phoneticPr fontId="3" type="noConversion"/>
  </si>
  <si>
    <r>
      <t xml:space="preserve">  本期賸餘(短絀)</t>
    </r>
    <r>
      <rPr>
        <sz val="12"/>
        <rFont val="Times New Roman"/>
        <family val="1"/>
      </rPr>
      <t xml:space="preserve">
</t>
    </r>
    <r>
      <rPr>
        <sz val="12"/>
        <rFont val="新細明體"/>
        <family val="1"/>
        <charset val="136"/>
      </rPr>
      <t/>
    </r>
    <phoneticPr fontId="3"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</si>
  <si>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2" type="noConversion"/>
  </si>
  <si>
    <t>現金及約當現金之淨增（淨減）</t>
    <phoneticPr fontId="3" type="noConversion"/>
  </si>
  <si>
    <t xml:space="preserve">  會計政策變動及前期錯
  誤更正累積影響數</t>
    <phoneticPr fontId="3" type="noConversion"/>
  </si>
  <si>
    <t xml:space="preserve">  未計利息股利之現金流入(流出)</t>
    <phoneticPr fontId="2" type="noConversion"/>
  </si>
  <si>
    <t xml:space="preserve">  收取利息</t>
    <phoneticPr fontId="2" type="noConversion"/>
  </si>
  <si>
    <t xml:space="preserve">  收取股利</t>
    <phoneticPr fontId="2" type="noConversion"/>
  </si>
  <si>
    <t xml:space="preserve">  支付利息</t>
    <phoneticPr fontId="2" type="noConversion"/>
  </si>
  <si>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phoneticPr fontId="3" type="noConversion"/>
  </si>
  <si>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phoneticPr fontId="3" type="noConversion"/>
  </si>
  <si>
    <r>
      <t>註：勞務承攬人力主要係辦理委託事務處理，以及辦公場所清潔與保全等業務，預計</t>
    </r>
    <r>
      <rPr>
        <sz val="12"/>
        <rFont val="Times New Roman"/>
        <family val="1"/>
      </rPr>
      <t>7</t>
    </r>
    <r>
      <rPr>
        <sz val="12"/>
        <rFont val="標楷體"/>
        <family val="4"/>
        <charset val="136"/>
      </rPr>
      <t>人。</t>
    </r>
    <phoneticPr fontId="3" type="noConversion"/>
  </si>
  <si>
    <r>
      <t xml:space="preserve">          </t>
    </r>
    <r>
      <rPr>
        <sz val="14"/>
        <rFont val="標楷體"/>
        <family val="4"/>
        <charset val="136"/>
      </rPr>
      <t>證費、委託考選訓練費、電腦軟體服務費與講課鐘點、稿費及出席審查及</t>
    </r>
    <r>
      <rPr>
        <sz val="14"/>
        <rFont val="Times New Roman"/>
        <family val="1"/>
      </rPr>
      <t/>
    </r>
    <phoneticPr fontId="4" type="noConversion"/>
  </si>
  <si>
    <t xml:space="preserve">  收回呆帳</t>
    <phoneticPr fontId="4"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</si>
  <si>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108</t>
    </r>
    <r>
      <rPr>
        <sz val="16"/>
        <rFont val="標楷體"/>
        <family val="4"/>
        <charset val="136"/>
      </rPr>
      <t>年</t>
    </r>
    <r>
      <rPr>
        <sz val="16"/>
        <rFont val="Times New Roman"/>
        <family val="1"/>
      </rPr>
      <t xml:space="preserve"> </t>
    </r>
    <r>
      <rPr>
        <sz val="16"/>
        <rFont val="標楷體"/>
        <family val="4"/>
        <charset val="136"/>
      </rPr>
      <t>度</t>
    </r>
    <phoneticPr fontId="5"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</si>
  <si>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108</t>
    </r>
    <r>
      <rPr>
        <sz val="16"/>
        <rFont val="標楷體"/>
        <family val="4"/>
        <charset val="136"/>
      </rPr>
      <t>年</t>
    </r>
    <r>
      <rPr>
        <sz val="16"/>
        <rFont val="Times New Roman"/>
        <family val="1"/>
      </rPr>
      <t xml:space="preserve"> </t>
    </r>
    <r>
      <rPr>
        <sz val="16"/>
        <rFont val="標楷體"/>
        <family val="4"/>
        <charset val="136"/>
      </rPr>
      <t>度</t>
    </r>
    <phoneticPr fontId="5" type="noConversion"/>
  </si>
  <si>
    <t xml:space="preserve">      調整－非流動</t>
    <phoneticPr fontId="4" type="noConversion"/>
  </si>
  <si>
    <r>
      <t>106</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1" type="noConversion"/>
  </si>
  <si>
    <r>
      <t>108</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1" type="noConversion"/>
  </si>
  <si>
    <r>
      <rPr>
        <sz val="12"/>
        <rFont val="標楷體"/>
        <family val="4"/>
        <charset val="136"/>
      </rPr>
      <t>係聘用人員薪金</t>
    </r>
    <r>
      <rPr>
        <sz val="12"/>
        <rFont val="Times New Roman"/>
        <family val="1"/>
      </rPr>
      <t>474</t>
    </r>
    <r>
      <rPr>
        <sz val="12"/>
        <rFont val="標楷體"/>
        <family val="4"/>
        <charset val="136"/>
      </rPr>
      <t>千元。</t>
    </r>
    <phoneticPr fontId="3" type="noConversion"/>
  </si>
  <si>
    <r>
      <rPr>
        <sz val="12"/>
        <rFont val="標楷體"/>
        <family val="4"/>
        <charset val="136"/>
      </rPr>
      <t>係預算員額內，依據全國軍公教員工待遇支給要點規定編列</t>
    </r>
    <r>
      <rPr>
        <sz val="12"/>
        <rFont val="Times New Roman"/>
        <family val="1"/>
      </rPr>
      <t>16,299</t>
    </r>
    <r>
      <rPr>
        <sz val="12"/>
        <rFont val="標楷體"/>
        <family val="4"/>
        <charset val="136"/>
      </rPr>
      <t>千元。</t>
    </r>
    <phoneticPr fontId="3" type="noConversion"/>
  </si>
  <si>
    <r>
      <rPr>
        <sz val="12"/>
        <rFont val="標楷體"/>
        <family val="4"/>
        <charset val="136"/>
      </rPr>
      <t>依據預算員額、軍公教人員年終工作獎金發給注意事項及公務人員考績法等規定編列年終獎金</t>
    </r>
    <r>
      <rPr>
        <sz val="12"/>
        <rFont val="Times New Roman"/>
        <family val="1"/>
      </rPr>
      <t>2,059</t>
    </r>
    <r>
      <rPr>
        <sz val="12"/>
        <rFont val="標楷體"/>
        <family val="4"/>
        <charset val="136"/>
      </rPr>
      <t>千元及考績獎金</t>
    </r>
    <r>
      <rPr>
        <sz val="12"/>
        <rFont val="Times New Roman"/>
        <family val="1"/>
      </rPr>
      <t>2,278</t>
    </r>
    <r>
      <rPr>
        <sz val="12"/>
        <rFont val="標楷體"/>
        <family val="4"/>
        <charset val="136"/>
      </rPr>
      <t>千元，合計編列</t>
    </r>
    <r>
      <rPr>
        <sz val="12"/>
        <rFont val="Times New Roman"/>
        <family val="1"/>
      </rPr>
      <t>4,337</t>
    </r>
    <r>
      <rPr>
        <sz val="12"/>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</si>
  <si>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16,299</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</si>
  <si>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474</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</si>
  <si>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322</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</si>
  <si>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1,288</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</si>
  <si>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按業務實際需要編列印刷及裝訂費暨業務宣導費</t>
    </r>
    <r>
      <rPr>
        <sz val="14"/>
        <rFont val="Times New Roman"/>
        <family val="1"/>
      </rPr>
      <t>938</t>
    </r>
    <r>
      <rPr>
        <sz val="14"/>
        <rFont val="標楷體"/>
        <family val="4"/>
        <charset val="136"/>
      </rPr>
      <t>千元，其中運用於報</t>
    </r>
    <phoneticPr fontId="3" type="noConversion"/>
  </si>
  <si>
    <r>
      <t xml:space="preserve">          </t>
    </r>
    <r>
      <rPr>
        <sz val="14"/>
        <rFont val="標楷體"/>
        <family val="4"/>
        <charset val="136"/>
      </rPr>
      <t>查詢費</t>
    </r>
    <r>
      <rPr>
        <sz val="14"/>
        <rFont val="Times New Roman"/>
        <family val="1"/>
      </rPr>
      <t>867</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</si>
  <si>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按業務實際需要編列辦公用品、報章什誌、食品等</t>
    </r>
    <r>
      <rPr>
        <sz val="14"/>
        <rFont val="Times New Roman"/>
        <family val="1"/>
      </rPr>
      <t>253</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</si>
  <si>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2,470</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</si>
  <si>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按業務實際需要編列電話總機及分機等電信設備租金</t>
    </r>
    <r>
      <rPr>
        <sz val="14"/>
        <rFont val="Times New Roman"/>
        <family val="1"/>
      </rPr>
      <t>26</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</si>
  <si>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24</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</si>
  <si>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108</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49</t>
    </r>
    <r>
      <rPr>
        <sz val="14"/>
        <rFont val="標楷體"/>
        <family val="4"/>
        <charset val="136"/>
      </rPr>
      <t>千元，詳資產折舊明細表。</t>
    </r>
    <phoneticPr fontId="3" type="noConversion"/>
  </si>
  <si>
    <r>
      <t xml:space="preserve"> </t>
    </r>
    <r>
      <rPr>
        <sz val="14"/>
        <rFont val="標楷體"/>
        <family val="4"/>
        <charset val="136"/>
      </rPr>
      <t>　　，編列</t>
    </r>
    <r>
      <rPr>
        <sz val="14"/>
        <rFont val="Times New Roman"/>
        <family val="1"/>
      </rPr>
      <t>1,711</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</si>
  <si>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137</t>
    </r>
    <r>
      <rPr>
        <sz val="14"/>
        <rFont val="標楷體"/>
        <family val="4"/>
        <charset val="136"/>
      </rPr>
      <t>千元。</t>
    </r>
    <phoneticPr fontId="3" type="noConversion"/>
  </si>
  <si>
    <r>
      <t xml:space="preserve"> </t>
    </r>
    <r>
      <rPr>
        <b/>
        <sz val="14"/>
        <rFont val="標楷體"/>
        <family val="4"/>
        <charset val="136"/>
      </rPr>
      <t>　聘僱人員薪資</t>
    </r>
    <phoneticPr fontId="3" type="noConversion"/>
  </si>
  <si>
    <r>
      <t xml:space="preserve"> </t>
    </r>
    <r>
      <rPr>
        <b/>
        <sz val="14"/>
        <rFont val="標楷體"/>
        <family val="4"/>
        <charset val="136"/>
      </rPr>
      <t>　退休及卹償金</t>
    </r>
    <phoneticPr fontId="3" type="noConversion"/>
  </si>
  <si>
    <r>
      <t xml:space="preserve"> </t>
    </r>
    <r>
      <rPr>
        <b/>
        <sz val="14"/>
        <rFont val="標楷體"/>
        <family val="4"/>
        <charset val="136"/>
      </rPr>
      <t>　提繳費</t>
    </r>
    <phoneticPr fontId="3" type="noConversion"/>
  </si>
  <si>
    <r>
      <rPr>
        <b/>
        <sz val="17"/>
        <rFont val="標楷體"/>
        <family val="4"/>
        <charset val="136"/>
      </rPr>
      <t>服務費用</t>
    </r>
    <phoneticPr fontId="3" type="noConversion"/>
  </si>
  <si>
    <r>
      <t xml:space="preserve"> </t>
    </r>
    <r>
      <rPr>
        <b/>
        <sz val="14"/>
        <rFont val="標楷體"/>
        <family val="4"/>
        <charset val="136"/>
      </rPr>
      <t>　水電費</t>
    </r>
    <phoneticPr fontId="3" type="noConversion"/>
  </si>
  <si>
    <r>
      <t xml:space="preserve"> </t>
    </r>
    <r>
      <rPr>
        <b/>
        <sz val="14"/>
        <rFont val="標楷體"/>
        <family val="4"/>
        <charset val="136"/>
      </rPr>
      <t>　郵電費</t>
    </r>
    <phoneticPr fontId="3" type="noConversion"/>
  </si>
  <si>
    <r>
      <t xml:space="preserve"> </t>
    </r>
    <r>
      <rPr>
        <b/>
        <sz val="14"/>
        <rFont val="標楷體"/>
        <family val="4"/>
        <charset val="136"/>
      </rPr>
      <t>　旅運費</t>
    </r>
    <phoneticPr fontId="3" type="noConversion"/>
  </si>
  <si>
    <r>
      <t xml:space="preserve"> </t>
    </r>
    <r>
      <rPr>
        <b/>
        <sz val="14"/>
        <rFont val="標楷體"/>
        <family val="4"/>
        <charset val="136"/>
      </rPr>
      <t>　印刷裝訂與廣告費</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</si>
  <si>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2</t>
    </r>
    <r>
      <rPr>
        <sz val="14"/>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</si>
  <si>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紙及廣播等媒體編列</t>
    </r>
    <r>
      <rPr>
        <sz val="14"/>
        <rFont val="Times New Roman"/>
        <family val="1"/>
      </rPr>
      <t>703</t>
    </r>
    <r>
      <rPr>
        <sz val="14"/>
        <rFont val="標楷體"/>
        <family val="4"/>
        <charset val="136"/>
      </rPr>
      <t>千元，辦理本基金提繳及墊償等業務宣導，提醒</t>
    </r>
    <phoneticPr fontId="3" type="noConversion"/>
  </si>
  <si>
    <r>
      <t xml:space="preserve"> </t>
    </r>
    <r>
      <rPr>
        <b/>
        <sz val="14"/>
        <rFont val="標楷體"/>
        <family val="4"/>
        <charset val="136"/>
      </rPr>
      <t>　修理保養費</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</si>
  <si>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56</t>
    </r>
    <r>
      <rPr>
        <sz val="14"/>
        <rFont val="標楷體"/>
        <family val="4"/>
        <charset val="136"/>
      </rPr>
      <t>千元。</t>
    </r>
    <phoneticPr fontId="3" type="noConversion"/>
  </si>
  <si>
    <r>
      <t xml:space="preserve"> </t>
    </r>
    <r>
      <rPr>
        <b/>
        <sz val="14"/>
        <rFont val="標楷體"/>
        <family val="4"/>
        <charset val="136"/>
      </rPr>
      <t>　保險費</t>
    </r>
    <phoneticPr fontId="3" type="noConversion"/>
  </si>
  <si>
    <r>
      <t xml:space="preserve"> </t>
    </r>
    <r>
      <rPr>
        <b/>
        <sz val="14"/>
        <rFont val="標楷體"/>
        <family val="4"/>
        <charset val="136"/>
      </rPr>
      <t>　一般服務費</t>
    </r>
    <phoneticPr fontId="3" type="noConversion"/>
  </si>
  <si>
    <r>
      <t xml:space="preserve"> </t>
    </r>
    <r>
      <rPr>
        <b/>
        <sz val="14"/>
        <rFont val="標楷體"/>
        <family val="4"/>
        <charset val="136"/>
      </rPr>
      <t>　專業服務費</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</si>
  <si>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按業務實際需要編列法律事務費、委託調查研究費、委託檢驗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t>
    </r>
    <phoneticPr fontId="3" type="noConversion"/>
  </si>
  <si>
    <r>
      <t xml:space="preserve"> </t>
    </r>
    <r>
      <rPr>
        <b/>
        <sz val="14"/>
        <rFont val="標楷體"/>
        <family val="4"/>
        <charset val="136"/>
      </rPr>
      <t>　公共關係費</t>
    </r>
    <phoneticPr fontId="3" type="noConversion"/>
  </si>
  <si>
    <r>
      <rPr>
        <b/>
        <sz val="16"/>
        <rFont val="標楷體"/>
        <family val="4"/>
        <charset val="136"/>
      </rPr>
      <t>材料及用品費</t>
    </r>
    <phoneticPr fontId="3" type="noConversion"/>
  </si>
  <si>
    <r>
      <t xml:space="preserve"> </t>
    </r>
    <r>
      <rPr>
        <b/>
        <sz val="14"/>
        <rFont val="標楷體"/>
        <family val="4"/>
        <charset val="136"/>
      </rPr>
      <t>　使用材料費</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</si>
  <si>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　按業務實際需要編列公務車輛之燃料</t>
    </r>
    <r>
      <rPr>
        <sz val="14"/>
        <rFont val="Times New Roman"/>
        <family val="1"/>
      </rPr>
      <t>27</t>
    </r>
    <r>
      <rPr>
        <sz val="14"/>
        <rFont val="標楷體"/>
        <family val="4"/>
        <charset val="136"/>
      </rPr>
      <t>千元。</t>
    </r>
    <phoneticPr fontId="3" type="noConversion"/>
  </si>
  <si>
    <r>
      <t xml:space="preserve"> </t>
    </r>
    <r>
      <rPr>
        <b/>
        <sz val="14"/>
        <rFont val="標楷體"/>
        <family val="4"/>
        <charset val="136"/>
      </rPr>
      <t>　用品消耗</t>
    </r>
    <phoneticPr fontId="3" type="noConversion"/>
  </si>
  <si>
    <r>
      <rPr>
        <b/>
        <sz val="16"/>
        <rFont val="標楷體"/>
        <family val="4"/>
        <charset val="136"/>
      </rPr>
      <t>租金</t>
    </r>
    <phoneticPr fontId="3" type="noConversion"/>
  </si>
  <si>
    <r>
      <t xml:space="preserve"> </t>
    </r>
    <r>
      <rPr>
        <b/>
        <sz val="14"/>
        <rFont val="標楷體"/>
        <family val="4"/>
        <charset val="136"/>
      </rPr>
      <t>　房租</t>
    </r>
    <phoneticPr fontId="3" type="noConversion"/>
  </si>
  <si>
    <r>
      <t xml:space="preserve"> </t>
    </r>
    <r>
      <rPr>
        <b/>
        <sz val="14"/>
        <rFont val="標楷體"/>
        <family val="4"/>
        <charset val="136"/>
      </rPr>
      <t>　機器租金</t>
    </r>
    <phoneticPr fontId="40"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</si>
  <si>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1,972</t>
    </r>
    <r>
      <rPr>
        <sz val="14"/>
        <rFont val="標楷體"/>
        <family val="4"/>
        <charset val="136"/>
      </rPr>
      <t>千元。</t>
    </r>
    <phoneticPr fontId="3" type="noConversion"/>
  </si>
  <si>
    <r>
      <t xml:space="preserve"> </t>
    </r>
    <r>
      <rPr>
        <b/>
        <sz val="14"/>
        <rFont val="標楷體"/>
        <family val="4"/>
        <charset val="136"/>
      </rPr>
      <t>　交通及運輸設備租金</t>
    </r>
    <phoneticPr fontId="3" type="noConversion"/>
  </si>
  <si>
    <r>
      <t xml:space="preserve"> </t>
    </r>
    <r>
      <rPr>
        <b/>
        <sz val="14"/>
        <rFont val="標楷體"/>
        <family val="4"/>
        <charset val="136"/>
      </rPr>
      <t>　什項設備租金</t>
    </r>
    <phoneticPr fontId="3" type="noConversion"/>
  </si>
  <si>
    <r>
      <rPr>
        <b/>
        <sz val="16"/>
        <rFont val="標楷體"/>
        <family val="4"/>
        <charset val="136"/>
      </rPr>
      <t>折舊及攤銷</t>
    </r>
    <phoneticPr fontId="3" type="noConversion"/>
  </si>
  <si>
    <r>
      <t xml:space="preserve"> </t>
    </r>
    <r>
      <rPr>
        <b/>
        <sz val="14"/>
        <rFont val="標楷體"/>
        <family val="4"/>
        <charset val="136"/>
      </rPr>
      <t>　不動產、廠房及設備折舊</t>
    </r>
    <phoneticPr fontId="3" type="noConversion"/>
  </si>
  <si>
    <r>
      <t xml:space="preserve"> </t>
    </r>
    <r>
      <rPr>
        <b/>
        <sz val="14"/>
        <rFont val="標楷體"/>
        <family val="4"/>
        <charset val="136"/>
      </rPr>
      <t>　攤銷</t>
    </r>
    <phoneticPr fontId="3" type="noConversion"/>
  </si>
  <si>
    <r>
      <rPr>
        <b/>
        <sz val="16"/>
        <rFont val="標楷體"/>
        <family val="4"/>
        <charset val="136"/>
      </rPr>
      <t>稅捐與規費</t>
    </r>
    <r>
      <rPr>
        <b/>
        <sz val="16"/>
        <rFont val="Times New Roman"/>
        <family val="1"/>
      </rPr>
      <t>(</t>
    </r>
    <r>
      <rPr>
        <b/>
        <sz val="16"/>
        <rFont val="標楷體"/>
        <family val="4"/>
        <charset val="136"/>
      </rPr>
      <t>強制費</t>
    </r>
    <r>
      <rPr>
        <b/>
        <sz val="16"/>
        <rFont val="Times New Roman"/>
        <family val="1"/>
      </rPr>
      <t>)</t>
    </r>
    <phoneticPr fontId="3" type="noConversion"/>
  </si>
  <si>
    <r>
      <t xml:space="preserve">   </t>
    </r>
    <r>
      <rPr>
        <b/>
        <sz val="14"/>
        <rFont val="標楷體"/>
        <family val="4"/>
        <charset val="136"/>
      </rPr>
      <t>消費與行為稅</t>
    </r>
    <phoneticPr fontId="4" type="noConversion"/>
  </si>
  <si>
    <r>
      <t xml:space="preserve"> </t>
    </r>
    <r>
      <rPr>
        <b/>
        <sz val="14"/>
        <rFont val="標楷體"/>
        <family val="4"/>
        <charset val="136"/>
      </rPr>
      <t>　規費</t>
    </r>
    <phoneticPr fontId="3" type="noConversion"/>
  </si>
  <si>
    <r>
      <rPr>
        <b/>
        <sz val="16"/>
        <rFont val="標楷體"/>
        <family val="4"/>
        <charset val="136"/>
      </rPr>
      <t>會費、捐助與分攤</t>
    </r>
    <phoneticPr fontId="3" type="noConversion"/>
  </si>
  <si>
    <r>
      <t xml:space="preserve"> </t>
    </r>
    <r>
      <rPr>
        <b/>
        <sz val="14"/>
        <rFont val="標楷體"/>
        <family val="4"/>
        <charset val="136"/>
      </rPr>
      <t>　捐助</t>
    </r>
    <phoneticPr fontId="3" type="noConversion"/>
  </si>
  <si>
    <r>
      <t xml:space="preserve"> </t>
    </r>
    <r>
      <rPr>
        <b/>
        <sz val="14"/>
        <rFont val="標楷體"/>
        <family val="4"/>
        <charset val="136"/>
      </rPr>
      <t>　分擔</t>
    </r>
    <phoneticPr fontId="3" type="noConversion"/>
  </si>
  <si>
    <r>
      <rPr>
        <b/>
        <sz val="16"/>
        <rFont val="標楷體"/>
        <family val="4"/>
        <charset val="136"/>
      </rPr>
      <t>其他</t>
    </r>
    <phoneticPr fontId="3" type="noConversion"/>
  </si>
  <si>
    <r>
      <t xml:space="preserve">   </t>
    </r>
    <r>
      <rPr>
        <b/>
        <sz val="14"/>
        <rFont val="標楷體"/>
        <family val="4"/>
        <charset val="136"/>
      </rPr>
      <t>其他費用</t>
    </r>
    <phoneticPr fontId="4" type="noConversion"/>
  </si>
  <si>
    <t>　不動產、廠房及設備</t>
    <phoneticPr fontId="3" type="noConversion"/>
  </si>
  <si>
    <r>
      <t xml:space="preserve">    </t>
    </r>
    <r>
      <rPr>
        <sz val="12"/>
        <rFont val="標楷體"/>
        <family val="4"/>
        <charset val="136"/>
      </rPr>
      <t>增加不動產、廠房及設備</t>
    </r>
    <phoneticPr fontId="3" type="noConversion"/>
  </si>
  <si>
    <t>-</t>
    <phoneticPr fontId="4" type="noConversion"/>
  </si>
  <si>
    <t>本項目全數由勞動部勞動基金運用局辦理，係投資公債、庫券、公司債及金融債券等利息收入。</t>
    <phoneticPr fontId="4" type="noConversion"/>
  </si>
  <si>
    <t>本項目全數由勞動部勞動基金運用局辦理，係投資股票及受益憑證之投資利益。</t>
    <phoneticPr fontId="4" type="noConversion"/>
  </si>
  <si>
    <r>
      <rPr>
        <sz val="12"/>
        <rFont val="標楷體"/>
        <family val="4"/>
        <charset val="136"/>
      </rPr>
      <t>依公務人員退休資遣撫卹法、公教人員保險法、勞動基準法及參照財政部所屬國營金融、保險事業人員退休撫卹及資遣辦法暨勞工退休金條例等規定，提儲退休及離職金，合計編列</t>
    </r>
    <r>
      <rPr>
        <sz val="12"/>
        <rFont val="Times New Roman"/>
        <family val="1"/>
      </rPr>
      <t>1,657</t>
    </r>
    <r>
      <rPr>
        <sz val="12"/>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</si>
  <si>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2,059</t>
    </r>
    <r>
      <rPr>
        <sz val="14"/>
        <rFont val="標楷體"/>
        <family val="4"/>
        <charset val="136"/>
      </rPr>
      <t>千元及考績獎金</t>
    </r>
    <r>
      <rPr>
        <sz val="14"/>
        <rFont val="Times New Roman"/>
        <family val="1"/>
      </rPr>
      <t>2,278</t>
    </r>
    <r>
      <rPr>
        <sz val="14"/>
        <rFont val="標楷體"/>
        <family val="4"/>
        <charset val="136"/>
      </rPr>
      <t>千元，合計編列</t>
    </r>
    <r>
      <rPr>
        <sz val="14"/>
        <rFont val="Times New Roman"/>
        <family val="1"/>
      </rPr>
      <t>4,337</t>
    </r>
    <r>
      <rPr>
        <sz val="14"/>
        <rFont val="標楷體"/>
        <family val="4"/>
        <charset val="136"/>
      </rPr>
      <t>千元。</t>
    </r>
    <phoneticPr fontId="3" type="noConversion"/>
  </si>
  <si>
    <t>　什項設備</t>
    <phoneticPr fontId="3" type="noConversion"/>
  </si>
  <si>
    <t>項      目</t>
    <phoneticPr fontId="2" type="noConversion"/>
  </si>
  <si>
    <t>帳面價值</t>
    <phoneticPr fontId="3" type="noConversion"/>
  </si>
  <si>
    <t>殘餘價值</t>
    <phoneticPr fontId="3" type="noConversion"/>
  </si>
  <si>
    <t>未實現重估增值減少數</t>
    <phoneticPr fontId="3" type="noConversion"/>
  </si>
  <si>
    <t>報廢損失</t>
    <phoneticPr fontId="3" type="noConversion"/>
  </si>
  <si>
    <r>
      <t>成本或</t>
    </r>
    <r>
      <rPr>
        <sz val="12"/>
        <rFont val="Times New Roman"/>
        <family val="1"/>
      </rPr>
      <t xml:space="preserve">                      </t>
    </r>
    <r>
      <rPr>
        <sz val="12"/>
        <rFont val="標楷體"/>
        <family val="4"/>
        <charset val="136"/>
      </rPr>
      <t>重估價值</t>
    </r>
    <phoneticPr fontId="3" type="noConversion"/>
  </si>
  <si>
    <r>
      <t>已提</t>
    </r>
    <r>
      <rPr>
        <sz val="12"/>
        <rFont val="Times New Roman"/>
        <family val="1"/>
      </rPr>
      <t xml:space="preserve">                         </t>
    </r>
    <r>
      <rPr>
        <sz val="12"/>
        <rFont val="標楷體"/>
        <family val="4"/>
        <charset val="136"/>
      </rPr>
      <t>折舊額</t>
    </r>
    <phoneticPr fontId="3" type="noConversion"/>
  </si>
  <si>
    <t>淨額</t>
    <phoneticPr fontId="3" type="noConversion"/>
  </si>
  <si>
    <t xml:space="preserve">  勞動部勞工保險局</t>
    <phoneticPr fontId="3" type="noConversion"/>
  </si>
  <si>
    <t>　  機械及設備</t>
    <phoneticPr fontId="3" type="noConversion"/>
  </si>
  <si>
    <t xml:space="preserve">    交通及運輸設備</t>
    <phoneticPr fontId="3" type="noConversion"/>
  </si>
  <si>
    <t xml:space="preserve">    什項設備</t>
    <phoneticPr fontId="3" type="noConversion"/>
  </si>
  <si>
    <r>
      <t xml:space="preserve">                                                                                                            </t>
    </r>
    <r>
      <rPr>
        <sz val="12"/>
        <rFont val="標楷體"/>
        <family val="4"/>
        <charset val="136"/>
      </rPr>
      <t>單位：新臺幣千元</t>
    </r>
    <phoneticPr fontId="5" type="noConversion"/>
  </si>
  <si>
    <t>用人費用</t>
    <phoneticPr fontId="3" type="noConversion"/>
  </si>
  <si>
    <t>利 率</t>
    <phoneticPr fontId="9"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</si>
  <si>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</si>
  <si>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t>科目及業務項目</t>
    <phoneticPr fontId="9" type="noConversion"/>
  </si>
  <si>
    <t>電腦軟體</t>
  </si>
  <si>
    <t xml:space="preserve">  購置電腦軟體費</t>
    <phoneticPr fontId="40" type="noConversion"/>
  </si>
  <si>
    <t xml:space="preserve">  交通及運輸設備</t>
    <phoneticPr fontId="3" type="noConversion"/>
  </si>
  <si>
    <t xml:space="preserve">  機械及設備</t>
    <phoneticPr fontId="3" type="noConversion"/>
  </si>
  <si>
    <t xml:space="preserve">  什項設備</t>
    <phoneticPr fontId="3" type="noConversion"/>
  </si>
  <si>
    <t>不動產、廠房及設備</t>
    <phoneticPr fontId="3" type="noConversion"/>
  </si>
  <si>
    <r>
      <t xml:space="preserve">前期未分配賸餘包括：
</t>
    </r>
    <r>
      <rPr>
        <sz val="12"/>
        <color theme="1"/>
        <rFont val="Times New Roman"/>
        <family val="1"/>
      </rPr>
      <t>1.</t>
    </r>
    <r>
      <rPr>
        <sz val="12"/>
        <color theme="1"/>
        <rFont val="標楷體"/>
        <family val="4"/>
        <charset val="136"/>
      </rPr>
      <t>截至</t>
    </r>
    <r>
      <rPr>
        <sz val="12"/>
        <color theme="1"/>
        <rFont val="Times New Roman"/>
        <family val="1"/>
      </rPr>
      <t>106</t>
    </r>
    <r>
      <rPr>
        <sz val="12"/>
        <color theme="1"/>
        <rFont val="標楷體"/>
        <family val="4"/>
        <charset val="136"/>
      </rPr>
      <t xml:space="preserve">年底未分配賸
</t>
    </r>
    <r>
      <rPr>
        <sz val="12"/>
        <color theme="1"/>
        <rFont val="Times New Roman"/>
        <family val="1"/>
      </rPr>
      <t xml:space="preserve">   </t>
    </r>
    <r>
      <rPr>
        <sz val="12"/>
        <color theme="1"/>
        <rFont val="標楷體"/>
        <family val="4"/>
        <charset val="136"/>
      </rPr>
      <t>餘</t>
    </r>
    <r>
      <rPr>
        <sz val="12"/>
        <color theme="1"/>
        <rFont val="Times New Roman"/>
        <family val="1"/>
      </rPr>
      <t>12,768,165</t>
    </r>
    <r>
      <rPr>
        <sz val="12"/>
        <color theme="1"/>
        <rFont val="標楷體"/>
        <family val="4"/>
        <charset val="136"/>
      </rPr>
      <t xml:space="preserve">千元。
</t>
    </r>
    <r>
      <rPr>
        <sz val="12"/>
        <color theme="1"/>
        <rFont val="Times New Roman"/>
        <family val="1"/>
      </rPr>
      <t>2.107</t>
    </r>
    <r>
      <rPr>
        <sz val="12"/>
        <color theme="1"/>
        <rFont val="標楷體"/>
        <family val="4"/>
        <charset val="136"/>
      </rPr>
      <t xml:space="preserve">年度本期賸餘
</t>
    </r>
    <r>
      <rPr>
        <sz val="12"/>
        <color theme="1"/>
        <rFont val="Times New Roman"/>
        <family val="1"/>
      </rPr>
      <t xml:space="preserve">    572,203</t>
    </r>
    <r>
      <rPr>
        <sz val="12"/>
        <color theme="1"/>
        <rFont val="標楷體"/>
        <family val="4"/>
        <charset val="136"/>
      </rPr>
      <t>千元。</t>
    </r>
    <phoneticPr fontId="3"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</si>
  <si>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</si>
  <si>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</si>
  <si>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</si>
  <si>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0" type="noConversion"/>
  </si>
  <si>
    <t>項       目</t>
    <phoneticPr fontId="3" type="noConversion"/>
  </si>
  <si>
    <t>合    計</t>
    <phoneticPr fontId="3" type="noConversion"/>
  </si>
  <si>
    <t>機        械
及   設   備</t>
    <phoneticPr fontId="3" type="noConversion"/>
  </si>
  <si>
    <t>交  通  及 
運 輸 設 備</t>
    <phoneticPr fontId="3" type="noConversion"/>
  </si>
  <si>
    <t>什 項 設 備</t>
    <phoneticPr fontId="3" type="noConversion"/>
  </si>
  <si>
    <t>說    明</t>
    <phoneticPr fontId="3" type="noConversion"/>
  </si>
  <si>
    <t>不   動   產   、   廠   房   及   設   備</t>
    <phoneticPr fontId="3" type="noConversion"/>
  </si>
  <si>
    <t>不 動 產 、 廠 房 及 設 備</t>
    <phoneticPr fontId="3" type="noConversion"/>
  </si>
  <si>
    <t>　雜項業務收入</t>
    <phoneticPr fontId="9" type="noConversion"/>
  </si>
  <si>
    <t>　雜項業務成本</t>
    <phoneticPr fontId="9" type="noConversion"/>
  </si>
  <si>
    <t>　雜項收入</t>
    <phoneticPr fontId="9" type="noConversion"/>
  </si>
  <si>
    <t>本項目全數由勞動部勞動基金運用局辦理，係定期存款。</t>
    <phoneticPr fontId="4" type="noConversion"/>
  </si>
  <si>
    <t>本項目全數由勞動部勞動基金運用局辦理，係定存利息匯款手續費。</t>
    <phoneticPr fontId="4" type="noConversion"/>
  </si>
  <si>
    <r>
      <t>詳第</t>
    </r>
    <r>
      <rPr>
        <sz val="12"/>
        <rFont val="Times New Roman"/>
        <family val="1"/>
      </rPr>
      <t>23</t>
    </r>
    <r>
      <rPr>
        <sz val="12"/>
        <rFont val="標楷體"/>
        <family val="4"/>
        <charset val="136"/>
      </rPr>
      <t>頁呆帳分析表。</t>
    </r>
    <phoneticPr fontId="4" type="noConversion"/>
  </si>
  <si>
    <r>
      <rPr>
        <sz val="12"/>
        <rFont val="標楷體"/>
        <family val="4"/>
        <charset val="136"/>
      </rPr>
      <t>行政經費由基金孳息支應，詳第</t>
    </r>
    <r>
      <rPr>
        <sz val="12"/>
        <rFont val="Times New Roman"/>
        <family val="1"/>
      </rPr>
      <t>24</t>
    </r>
    <r>
      <rPr>
        <sz val="12"/>
        <rFont val="標楷體"/>
        <family val="4"/>
        <charset val="136"/>
      </rPr>
      <t>頁業務費用分析表。</t>
    </r>
    <phoneticPr fontId="4" type="noConversion"/>
  </si>
  <si>
    <t>一、農林漁牧業</t>
  </si>
  <si>
    <t>二、礦業及土石採取業</t>
  </si>
  <si>
    <t>三、製造業</t>
  </si>
  <si>
    <t>四、電力及燃氣供應業</t>
  </si>
  <si>
    <t>五、用水供應及污染整治業</t>
  </si>
  <si>
    <t>六、營建工程業</t>
  </si>
  <si>
    <t>七、批發及零售業</t>
  </si>
  <si>
    <t>八、運輸及倉儲業</t>
  </si>
  <si>
    <t>九、住宿及餐飲業</t>
  </si>
  <si>
    <t>十、出版、影音製作、傳播及資通
    訊服務業</t>
  </si>
  <si>
    <t>十一、金融及保險業</t>
  </si>
  <si>
    <t>十二、不動產業</t>
  </si>
  <si>
    <t>十三、專業、科學及技術服務業</t>
  </si>
  <si>
    <t>十四、支援服務業</t>
  </si>
  <si>
    <t>十五、公共行政及國防；強制性
      社會安全</t>
  </si>
  <si>
    <t>十六、教育業</t>
  </si>
  <si>
    <t>十七、醫療保健及社會工作服務業</t>
  </si>
  <si>
    <t>十八、藝術、娛樂及休閒服務業</t>
  </si>
  <si>
    <t>十九、其他服務業</t>
  </si>
  <si>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108</t>
    </r>
    <r>
      <rPr>
        <sz val="16"/>
        <rFont val="標楷體"/>
        <family val="4"/>
        <charset val="136"/>
      </rPr>
      <t>年</t>
    </r>
    <r>
      <rPr>
        <sz val="16"/>
        <rFont val="Times New Roman"/>
        <family val="1"/>
      </rPr>
      <t xml:space="preserve"> </t>
    </r>
    <r>
      <rPr>
        <sz val="16"/>
        <rFont val="標楷體"/>
        <family val="4"/>
        <charset val="136"/>
      </rPr>
      <t>度</t>
    </r>
    <phoneticPr fontId="4" type="noConversion"/>
  </si>
  <si>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5"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</si>
  <si>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5" type="noConversion"/>
  </si>
  <si>
    <t>合      計</t>
    <phoneticPr fontId="4" type="noConversion"/>
  </si>
  <si>
    <t>合       計</t>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</si>
  <si>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按業務實際需要編列匯費及手續費</t>
    </r>
    <r>
      <rPr>
        <sz val="14"/>
        <rFont val="Times New Roman"/>
        <family val="1"/>
      </rPr>
      <t>5</t>
    </r>
    <r>
      <rPr>
        <sz val="14"/>
        <rFont val="標楷體"/>
        <family val="4"/>
        <charset val="136"/>
      </rPr>
      <t>千元、外包費</t>
    </r>
    <r>
      <rPr>
        <sz val="14"/>
        <rFont val="Times New Roman"/>
        <family val="1"/>
      </rPr>
      <t>3,681</t>
    </r>
    <r>
      <rPr>
        <sz val="14"/>
        <rFont val="標楷體"/>
        <family val="4"/>
        <charset val="136"/>
      </rPr>
      <t>千元暨體育活動費</t>
    </r>
    <r>
      <rPr>
        <sz val="14"/>
        <rFont val="Times New Roman"/>
        <family val="1"/>
      </rPr>
      <t/>
    </r>
    <phoneticPr fontId="3" type="noConversion"/>
  </si>
  <si>
    <r>
      <t xml:space="preserve"> </t>
    </r>
    <r>
      <rPr>
        <sz val="14"/>
        <rFont val="標楷體"/>
        <family val="4"/>
        <charset val="136"/>
      </rPr>
      <t>　　</t>
    </r>
    <r>
      <rPr>
        <sz val="14"/>
        <rFont val="Times New Roman"/>
        <family val="1"/>
      </rPr>
      <t xml:space="preserve"> 44</t>
    </r>
    <r>
      <rPr>
        <sz val="14"/>
        <rFont val="標楷體"/>
        <family val="4"/>
        <charset val="136"/>
      </rPr>
      <t>千元，合計編列</t>
    </r>
    <r>
      <rPr>
        <sz val="14"/>
        <rFont val="Times New Roman"/>
        <family val="1"/>
      </rPr>
      <t>3,730</t>
    </r>
    <r>
      <rPr>
        <sz val="14"/>
        <rFont val="標楷體"/>
        <family val="4"/>
        <charset val="136"/>
      </rPr>
      <t>千元。其中委託事務處理，以及辦公場所清潔與保</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</si>
  <si>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55</t>
    </r>
    <r>
      <rPr>
        <sz val="14"/>
        <rFont val="標楷體"/>
        <family val="4"/>
        <charset val="136"/>
      </rPr>
      <t>千
     元。</t>
    </r>
    <phoneticPr fontId="3" type="noConversion"/>
  </si>
  <si>
    <r>
      <t xml:space="preserve"> </t>
    </r>
    <r>
      <rPr>
        <sz val="16"/>
        <rFont val="標楷體"/>
        <family val="4"/>
        <charset val="136"/>
      </rPr>
      <t>中華民國</t>
    </r>
    <r>
      <rPr>
        <sz val="16"/>
        <rFont val="Times New Roman"/>
        <family val="1"/>
      </rPr>
      <t xml:space="preserve"> 108</t>
    </r>
    <r>
      <rPr>
        <sz val="16"/>
        <rFont val="標楷體"/>
        <family val="4"/>
        <charset val="136"/>
      </rPr>
      <t>年度</t>
    </r>
  </si>
  <si>
    <r>
      <t>-326,454</t>
    </r>
    <r>
      <rPr>
        <sz val="12"/>
        <rFont val="標楷體"/>
        <family val="4"/>
        <charset val="136"/>
      </rPr>
      <t>千元</t>
    </r>
    <phoneticPr fontId="3" type="noConversion"/>
  </si>
  <si>
    <r>
      <t>-198,767</t>
    </r>
    <r>
      <rPr>
        <sz val="12"/>
        <rFont val="標楷體"/>
        <family val="4"/>
        <charset val="136"/>
      </rPr>
      <t>千元</t>
    </r>
    <phoneticPr fontId="3" type="noConversion"/>
  </si>
  <si>
    <r>
      <rPr>
        <sz val="12"/>
        <rFont val="標楷體"/>
        <family val="4"/>
        <charset val="136"/>
      </rPr>
      <t>係增加無形資產。</t>
    </r>
    <phoneticPr fontId="2"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</si>
  <si>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108</t>
    </r>
    <r>
      <rPr>
        <sz val="18"/>
        <rFont val="標楷體"/>
        <family val="4"/>
        <charset val="136"/>
      </rPr>
      <t>年</t>
    </r>
    <r>
      <rPr>
        <sz val="18"/>
        <rFont val="Times New Roman"/>
        <family val="1"/>
      </rPr>
      <t xml:space="preserve"> </t>
    </r>
    <r>
      <rPr>
        <sz val="18"/>
        <rFont val="標楷體"/>
        <family val="4"/>
        <charset val="136"/>
      </rPr>
      <t>度</t>
    </r>
    <phoneticPr fontId="5" type="noConversion"/>
  </si>
  <si>
    <r>
      <t xml:space="preserve">    </t>
    </r>
    <r>
      <rPr>
        <sz val="12"/>
        <rFont val="標楷體"/>
        <family val="4"/>
        <charset val="136"/>
      </rPr>
      <t>調整非現金項目</t>
    </r>
    <phoneticPr fontId="3" type="noConversion"/>
  </si>
  <si>
    <r>
      <rPr>
        <sz val="12"/>
        <rFont val="標楷體"/>
        <family val="4"/>
        <charset val="136"/>
      </rPr>
      <t>係汰換個人電腦</t>
    </r>
    <r>
      <rPr>
        <sz val="12"/>
        <rFont val="Times New Roman"/>
        <family val="1"/>
      </rPr>
      <t>6</t>
    </r>
    <r>
      <rPr>
        <sz val="12"/>
        <rFont val="標楷體"/>
        <family val="4"/>
        <charset val="136"/>
      </rPr>
      <t>台。</t>
    </r>
    <phoneticPr fontId="40" type="noConversion"/>
  </si>
  <si>
    <r>
      <t>1.</t>
    </r>
    <r>
      <rPr>
        <sz val="12"/>
        <rFont val="標楷體"/>
        <family val="4"/>
        <charset val="136"/>
      </rPr>
      <t>提存呆帳</t>
    </r>
    <phoneticPr fontId="21" type="noConversion"/>
  </si>
  <si>
    <r>
      <t>323,218</t>
    </r>
    <r>
      <rPr>
        <sz val="12"/>
        <rFont val="標楷體"/>
        <family val="4"/>
        <charset val="136"/>
      </rPr>
      <t>千元</t>
    </r>
    <phoneticPr fontId="3" type="noConversion"/>
  </si>
  <si>
    <r>
      <t>2.</t>
    </r>
    <r>
      <rPr>
        <sz val="12"/>
        <rFont val="標楷體"/>
        <family val="4"/>
        <charset val="136"/>
      </rPr>
      <t>折舊</t>
    </r>
    <phoneticPr fontId="2" type="noConversion"/>
  </si>
  <si>
    <r>
      <t>49</t>
    </r>
    <r>
      <rPr>
        <sz val="12"/>
        <rFont val="標楷體"/>
        <family val="4"/>
        <charset val="136"/>
      </rPr>
      <t>千元</t>
    </r>
    <phoneticPr fontId="3" type="noConversion"/>
  </si>
  <si>
    <r>
      <t>3.</t>
    </r>
    <r>
      <rPr>
        <sz val="12"/>
        <rFont val="標楷體"/>
        <family val="4"/>
        <charset val="136"/>
      </rPr>
      <t>攤銷</t>
    </r>
    <phoneticPr fontId="2" type="noConversion"/>
  </si>
  <si>
    <r>
      <t>1,711</t>
    </r>
    <r>
      <rPr>
        <sz val="12"/>
        <rFont val="標楷體"/>
        <family val="4"/>
        <charset val="136"/>
      </rPr>
      <t>千元</t>
    </r>
    <phoneticPr fontId="3" type="noConversion"/>
  </si>
  <si>
    <r>
      <t>5.</t>
    </r>
    <r>
      <rPr>
        <sz val="12"/>
        <rFont val="標楷體"/>
        <family val="4"/>
        <charset val="136"/>
      </rPr>
      <t>流動資產淨增</t>
    </r>
    <phoneticPr fontId="21" type="noConversion"/>
  </si>
  <si>
    <r>
      <t>6.</t>
    </r>
    <r>
      <rPr>
        <sz val="12"/>
        <rFont val="標楷體"/>
        <family val="4"/>
        <charset val="136"/>
      </rPr>
      <t>流動負債淨增</t>
    </r>
    <phoneticPr fontId="21" type="noConversion"/>
  </si>
  <si>
    <r>
      <t>17</t>
    </r>
    <r>
      <rPr>
        <sz val="12"/>
        <rFont val="標楷體"/>
        <family val="4"/>
        <charset val="136"/>
      </rPr>
      <t>千元</t>
    </r>
    <phoneticPr fontId="3" type="noConversion"/>
  </si>
  <si>
    <r>
      <rPr>
        <sz val="12"/>
        <rFont val="標楷體"/>
        <family val="4"/>
        <charset val="136"/>
      </rPr>
      <t>利息收現。</t>
    </r>
    <phoneticPr fontId="2" type="noConversion"/>
  </si>
  <si>
    <r>
      <rPr>
        <sz val="12"/>
        <rFont val="標楷體"/>
        <family val="4"/>
        <charset val="136"/>
      </rPr>
      <t>係增加不動產、廠房及設備。</t>
    </r>
    <phoneticPr fontId="2" type="noConversion"/>
  </si>
  <si>
    <r>
      <rPr>
        <sz val="12"/>
        <rFont val="標楷體"/>
        <family val="4"/>
        <charset val="136"/>
      </rPr>
      <t>詳第</t>
    </r>
    <r>
      <rPr>
        <sz val="12"/>
        <rFont val="Times New Roman"/>
        <family val="1"/>
      </rPr>
      <t>7</t>
    </r>
    <r>
      <rPr>
        <sz val="12"/>
        <rFont val="標楷體"/>
        <family val="4"/>
        <charset val="136"/>
      </rPr>
      <t>頁收支餘絀預計表。</t>
    </r>
    <phoneticPr fontId="3" type="noConversion"/>
  </si>
  <si>
    <r>
      <t>4.</t>
    </r>
    <r>
      <rPr>
        <sz val="12"/>
        <rFont val="標楷體"/>
        <family val="4"/>
        <charset val="136"/>
      </rPr>
      <t>其他淨增（係增加催收墊償工資</t>
    </r>
    <r>
      <rPr>
        <sz val="12"/>
        <rFont val="Times New Roman"/>
        <family val="1"/>
      </rPr>
      <t>159,227</t>
    </r>
    <r>
      <rPr>
        <sz val="12"/>
        <rFont val="標楷體"/>
        <family val="4"/>
        <charset val="136"/>
      </rPr>
      <t>千元、催收墊償退休金</t>
    </r>
    <r>
      <rPr>
        <sz val="12"/>
        <rFont val="Times New Roman"/>
        <family val="1"/>
      </rPr>
      <t>7,563</t>
    </r>
    <r>
      <rPr>
        <sz val="12"/>
        <rFont val="標楷體"/>
        <family val="4"/>
        <charset val="136"/>
      </rPr>
      <t>千元及催收墊償資遣費</t>
    </r>
    <r>
      <rPr>
        <sz val="12"/>
        <rFont val="Times New Roman"/>
        <family val="1"/>
      </rPr>
      <t>159,664</t>
    </r>
    <r>
      <rPr>
        <sz val="12"/>
        <rFont val="標楷體"/>
        <family val="4"/>
        <charset val="136"/>
      </rPr>
      <t>千元）。</t>
    </r>
    <phoneticPr fontId="4" type="noConversion"/>
  </si>
  <si>
    <r>
      <rPr>
        <sz val="12"/>
        <rFont val="標楷體"/>
        <family val="4"/>
        <charset val="136"/>
      </rPr>
      <t>係增加其他金融資產（含</t>
    </r>
    <r>
      <rPr>
        <sz val="12"/>
        <rFont val="Times New Roman"/>
        <family val="1"/>
      </rPr>
      <t>3</t>
    </r>
    <r>
      <rPr>
        <sz val="12"/>
        <rFont val="標楷體"/>
        <family val="4"/>
        <charset val="136"/>
      </rPr>
      <t>個月以上</t>
    </r>
    <r>
      <rPr>
        <sz val="12"/>
        <rFont val="Times New Roman"/>
        <family val="1"/>
      </rPr>
      <t>1</t>
    </r>
    <r>
      <rPr>
        <sz val="12"/>
        <rFont val="標楷體"/>
        <family val="4"/>
        <charset val="136"/>
      </rPr>
      <t>年以下定期存款）。</t>
    </r>
    <phoneticPr fontId="2" type="noConversion"/>
  </si>
  <si>
    <r>
      <rPr>
        <sz val="12"/>
        <rFont val="標楷體"/>
        <family val="4"/>
        <charset val="136"/>
      </rPr>
      <t>係增加無活絡市場之債務工具投資及其他金融資產</t>
    </r>
    <r>
      <rPr>
        <sz val="12"/>
        <rFont val="Times New Roman"/>
        <family val="1"/>
      </rPr>
      <t>(</t>
    </r>
    <r>
      <rPr>
        <sz val="12"/>
        <rFont val="標楷體"/>
        <family val="4"/>
        <charset val="136"/>
      </rPr>
      <t>含</t>
    </r>
    <r>
      <rPr>
        <sz val="12"/>
        <rFont val="Times New Roman"/>
        <family val="1"/>
      </rPr>
      <t>1</t>
    </r>
    <r>
      <rPr>
        <sz val="12"/>
        <rFont val="標楷體"/>
        <family val="4"/>
        <charset val="136"/>
      </rPr>
      <t>年以上定期存款</t>
    </r>
    <r>
      <rPr>
        <sz val="12"/>
        <rFont val="Times New Roman"/>
        <family val="1"/>
      </rPr>
      <t>)</t>
    </r>
    <r>
      <rPr>
        <sz val="12"/>
        <rFont val="標楷體"/>
        <family val="4"/>
        <charset val="136"/>
      </rPr>
      <t>。</t>
    </r>
    <phoneticPr fontId="2" type="noConversion"/>
  </si>
  <si>
    <r>
      <rPr>
        <sz val="12"/>
        <rFont val="標楷體"/>
        <family val="4"/>
        <charset val="136"/>
      </rPr>
      <t>利息收入。</t>
    </r>
    <phoneticPr fontId="2" type="noConversion"/>
  </si>
  <si>
    <r>
      <rPr>
        <sz val="12"/>
        <rFont val="標楷體"/>
        <family val="4"/>
        <charset val="136"/>
      </rP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4" type="noConversion"/>
  </si>
  <si>
    <t>註：1.上年度預算數及前年度決算數係依會計制度科目重分類之數。</t>
    <phoneticPr fontId="4" type="noConversion"/>
  </si>
  <si>
    <t>註:前年度決算數係依會計制度科目重分類之數。</t>
    <phoneticPr fontId="40"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</si>
  <si>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</si>
  <si>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屬國營金融、保險事業人員退休撫卹及資遣辦法暨勞工退休金條例等規定，</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</si>
  <si>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提儲退休及離職金，合計編列</t>
    </r>
    <r>
      <rPr>
        <sz val="14"/>
        <rFont val="Times New Roman"/>
        <family val="1"/>
      </rPr>
      <t>1,657</t>
    </r>
    <r>
      <rPr>
        <sz val="14"/>
        <rFont val="標楷體"/>
        <family val="4"/>
        <charset val="136"/>
      </rPr>
      <t>千元。</t>
    </r>
    <phoneticPr fontId="3" type="noConversion"/>
  </si>
  <si>
    <t xml:space="preserve">  委外開發設計應用軟體</t>
    <phoneticPr fontId="40" type="noConversion"/>
  </si>
  <si>
    <r>
      <rPr>
        <sz val="12"/>
        <rFont val="標楷體"/>
        <family val="4"/>
        <charset val="136"/>
      </rPr>
      <t>業務諮詢系統開發暨電話服務整合提升案之購置電腦軟體費及賡續購置</t>
    </r>
    <r>
      <rPr>
        <sz val="12"/>
        <rFont val="Times New Roman"/>
        <family val="1"/>
      </rPr>
      <t>1</t>
    </r>
    <r>
      <rPr>
        <sz val="12"/>
        <rFont val="標楷體"/>
        <family val="4"/>
        <charset val="136"/>
      </rPr>
      <t>萬元以上辦公室自動化軟體共</t>
    </r>
    <r>
      <rPr>
        <sz val="12"/>
        <rFont val="Times New Roman"/>
        <family val="1"/>
      </rPr>
      <t>266</t>
    </r>
    <r>
      <rPr>
        <sz val="12"/>
        <rFont val="標楷體"/>
        <family val="4"/>
        <charset val="136"/>
      </rPr>
      <t>千元。</t>
    </r>
    <phoneticPr fontId="40" type="noConversion"/>
  </si>
  <si>
    <r>
      <rPr>
        <sz val="12"/>
        <rFont val="標楷體"/>
        <family val="4"/>
        <charset val="136"/>
      </rPr>
      <t>編列</t>
    </r>
    <r>
      <rPr>
        <sz val="12"/>
        <rFont val="Times New Roman"/>
        <family val="1"/>
      </rPr>
      <t xml:space="preserve"> 2,267</t>
    </r>
    <r>
      <rPr>
        <sz val="12"/>
        <rFont val="標楷體"/>
        <family val="4"/>
        <charset val="136"/>
      </rPr>
      <t>千元，包括:</t>
    </r>
    <r>
      <rPr>
        <sz val="12"/>
        <rFont val="Times New Roman"/>
        <family val="1"/>
      </rPr>
      <t xml:space="preserve">
1.</t>
    </r>
    <r>
      <rPr>
        <sz val="12"/>
        <rFont val="標楷體"/>
        <family val="4"/>
        <charset val="136"/>
      </rPr>
      <t xml:space="preserve">依全民健康保險法、公教人員保險法、
</t>
    </r>
    <r>
      <rPr>
        <sz val="12"/>
        <rFont val="Times New Roman"/>
        <family val="1"/>
      </rPr>
      <t xml:space="preserve">   </t>
    </r>
    <r>
      <rPr>
        <sz val="12"/>
        <rFont val="標楷體"/>
        <family val="4"/>
        <charset val="136"/>
      </rPr>
      <t xml:space="preserve">勞工保險條例及就業保險法之規定編列
</t>
    </r>
    <r>
      <rPr>
        <sz val="12"/>
        <rFont val="Times New Roman"/>
        <family val="1"/>
      </rPr>
      <t xml:space="preserve">   </t>
    </r>
    <r>
      <rPr>
        <sz val="12"/>
        <rFont val="標楷體"/>
        <family val="4"/>
        <charset val="136"/>
      </rPr>
      <t>分擔員工及眷屬保險費</t>
    </r>
    <r>
      <rPr>
        <sz val="12"/>
        <rFont val="Times New Roman"/>
        <family val="1"/>
      </rPr>
      <t>1,811</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3,500
   </t>
    </r>
    <r>
      <rPr>
        <sz val="12"/>
        <rFont val="標楷體"/>
        <family val="4"/>
        <charset val="136"/>
      </rPr>
      <t>元標準，編列傷病醫藥費</t>
    </r>
    <r>
      <rPr>
        <sz val="12"/>
        <rFont val="Times New Roman"/>
        <family val="1"/>
      </rPr>
      <t>28</t>
    </r>
    <r>
      <rPr>
        <sz val="12"/>
        <rFont val="標楷體"/>
        <family val="4"/>
        <charset val="136"/>
      </rPr>
      <t xml:space="preserve">千元。
</t>
    </r>
    <r>
      <rPr>
        <sz val="12"/>
        <rFont val="Times New Roman"/>
        <family val="1"/>
      </rPr>
      <t>3.</t>
    </r>
    <r>
      <rPr>
        <sz val="12"/>
        <rFont val="標楷體"/>
        <family val="4"/>
        <charset val="136"/>
      </rPr>
      <t xml:space="preserve">依行政院訂頒「行政院與所屬中央及地
</t>
    </r>
    <r>
      <rPr>
        <sz val="12"/>
        <rFont val="Times New Roman"/>
        <family val="1"/>
      </rPr>
      <t xml:space="preserve">   </t>
    </r>
    <r>
      <rPr>
        <sz val="12"/>
        <rFont val="標楷體"/>
        <family val="4"/>
        <charset val="136"/>
      </rPr>
      <t xml:space="preserve">方各機關公務人員休假改進措施」規定
</t>
    </r>
    <r>
      <rPr>
        <sz val="12"/>
        <rFont val="Times New Roman"/>
        <family val="1"/>
      </rPr>
      <t xml:space="preserve">   </t>
    </r>
    <r>
      <rPr>
        <sz val="12"/>
        <rFont val="標楷體"/>
        <family val="4"/>
        <charset val="136"/>
      </rPr>
      <t>編列員工休假補助費</t>
    </r>
    <r>
      <rPr>
        <sz val="12"/>
        <rFont val="Times New Roman"/>
        <family val="1"/>
      </rPr>
      <t>428</t>
    </r>
    <r>
      <rPr>
        <sz val="12"/>
        <rFont val="標楷體"/>
        <family val="4"/>
        <charset val="136"/>
      </rPr>
      <t>千元</t>
    </r>
    <r>
      <rPr>
        <sz val="12"/>
        <rFont val="標楷體"/>
        <family val="4"/>
        <charset val="136"/>
      </rPr>
      <t>。</t>
    </r>
    <phoneticPr fontId="3" type="noConversion"/>
  </si>
  <si>
    <r>
      <rPr>
        <sz val="12"/>
        <rFont val="標楷體"/>
        <family val="4"/>
        <charset val="136"/>
      </rPr>
      <t>註：勞務承攬人力主要係辦理委託事務處理以及辦公場所清潔與保全等業務，預計</t>
    </r>
    <r>
      <rPr>
        <sz val="12"/>
        <rFont val="Times New Roman"/>
        <family val="1"/>
      </rPr>
      <t>7</t>
    </r>
    <r>
      <rPr>
        <sz val="12"/>
        <rFont val="標楷體"/>
        <family val="4"/>
        <charset val="136"/>
      </rPr>
      <t>人，編列  
    一般服務費</t>
    </r>
    <r>
      <rPr>
        <sz val="12"/>
        <rFont val="Times New Roman"/>
        <family val="1"/>
      </rPr>
      <t>3,528</t>
    </r>
    <r>
      <rPr>
        <sz val="12"/>
        <rFont val="標楷體"/>
        <family val="4"/>
        <charset val="136"/>
      </rPr>
      <t>千元。</t>
    </r>
    <r>
      <rPr>
        <sz val="12"/>
        <rFont val="Times New Roman"/>
        <family val="1"/>
      </rPr>
      <t xml:space="preserve">        </t>
    </r>
    <r>
      <rPr>
        <sz val="12"/>
        <rFont val="標楷體"/>
        <family val="4"/>
        <charset val="136"/>
      </rPr>
      <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</si>
  <si>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2,267</t>
    </r>
    <r>
      <rPr>
        <sz val="14"/>
        <rFont val="標楷體"/>
        <family val="4"/>
        <charset val="136"/>
      </rPr>
      <t>千元，包括</t>
    </r>
    <r>
      <rPr>
        <sz val="14"/>
        <rFont val="Times New Roman"/>
        <family val="1"/>
      </rPr>
      <t>:</t>
    </r>
    <phoneticPr fontId="3"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</si>
  <si>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r>
      <rPr>
        <sz val="14"/>
        <rFont val="Times New Roman"/>
        <family val="1"/>
      </rPr>
      <t/>
    </r>
    <phoneticPr fontId="3" type="noConversion"/>
  </si>
  <si>
    <r>
      <t xml:space="preserve"> </t>
    </r>
    <r>
      <rPr>
        <sz val="14"/>
        <rFont val="標楷體"/>
        <family val="4"/>
        <charset val="136"/>
      </rPr>
      <t>　　</t>
    </r>
    <r>
      <rPr>
        <sz val="14"/>
        <rFont val="Times New Roman"/>
        <family val="1"/>
      </rP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3,500</t>
    </r>
    <r>
      <rPr>
        <sz val="14"/>
        <rFont val="標楷體"/>
        <family val="4"/>
        <charset val="136"/>
      </rPr>
      <t>元標準，編列傷病醫藥費</t>
    </r>
    <r>
      <rPr>
        <sz val="14"/>
        <rFont val="Times New Roman"/>
        <family val="1"/>
      </rPr>
      <t>28</t>
    </r>
    <r>
      <rPr>
        <sz val="14"/>
        <rFont val="標楷體"/>
        <family val="4"/>
        <charset val="136"/>
      </rPr>
      <t>千元。</t>
    </r>
    <phoneticPr fontId="3" type="noConversion"/>
  </si>
  <si>
    <r>
      <t xml:space="preserve">          1.</t>
    </r>
    <r>
      <rPr>
        <sz val="14"/>
        <rFont val="標楷體"/>
        <family val="4"/>
        <charset val="136"/>
      </rPr>
      <t>依全民健康保險法、公教人員保險法、勞工保險條例及就業保險法之規定</t>
    </r>
    <phoneticPr fontId="4" type="noConversion"/>
  </si>
  <si>
    <r>
      <t xml:space="preserve">             </t>
    </r>
    <r>
      <rPr>
        <sz val="14"/>
        <rFont val="標楷體"/>
        <family val="4"/>
        <charset val="136"/>
      </rPr>
      <t>編列分擔員工及眷屬保險費</t>
    </r>
    <r>
      <rPr>
        <sz val="14"/>
        <rFont val="Times New Roman"/>
        <family val="1"/>
      </rPr>
      <t>1,811</t>
    </r>
    <r>
      <rPr>
        <sz val="14"/>
        <rFont val="標楷體"/>
        <family val="4"/>
        <charset val="136"/>
      </rPr>
      <t>千元。</t>
    </r>
    <phoneticPr fontId="3" type="noConversion"/>
  </si>
  <si>
    <r>
      <t xml:space="preserve">             </t>
    </r>
    <r>
      <rPr>
        <sz val="14"/>
        <rFont val="標楷體"/>
        <family val="4"/>
        <charset val="136"/>
      </rPr>
      <t>規定編列員工休假補助費</t>
    </r>
    <r>
      <rPr>
        <sz val="14"/>
        <rFont val="Times New Roman"/>
        <family val="1"/>
      </rPr>
      <t>428</t>
    </r>
    <r>
      <rPr>
        <sz val="14"/>
        <rFont val="標楷體"/>
        <family val="4"/>
        <charset val="136"/>
      </rPr>
      <t>千元</t>
    </r>
    <r>
      <rPr>
        <sz val="14"/>
        <rFont val="標楷體"/>
        <family val="4"/>
        <charset val="136"/>
      </rPr>
      <t>。</t>
    </r>
    <phoneticPr fontId="4" type="noConversion"/>
  </si>
  <si>
    <r>
      <rPr>
        <sz val="12"/>
        <rFont val="標楷體"/>
        <family val="4"/>
        <charset val="136"/>
      </rPr>
      <t>按業務實際需要編列超時加班費</t>
    </r>
    <r>
      <rPr>
        <sz val="12"/>
        <rFont val="Times New Roman"/>
        <family val="1"/>
      </rPr>
      <t>155</t>
    </r>
    <r>
      <rPr>
        <sz val="12"/>
        <rFont val="標楷體"/>
        <family val="4"/>
        <charset val="136"/>
      </rPr>
      <t>千元及員工不休假加班費</t>
    </r>
    <r>
      <rPr>
        <sz val="12"/>
        <rFont val="Times New Roman"/>
        <family val="1"/>
      </rPr>
      <t>632</t>
    </r>
    <r>
      <rPr>
        <sz val="12"/>
        <rFont val="標楷體"/>
        <family val="4"/>
        <charset val="136"/>
      </rPr>
      <t>千元，合計編列</t>
    </r>
    <r>
      <rPr>
        <sz val="12"/>
        <rFont val="Times New Roman"/>
        <family val="1"/>
      </rPr>
      <t>787</t>
    </r>
    <r>
      <rPr>
        <sz val="12"/>
        <rFont val="標楷體"/>
        <family val="4"/>
        <charset val="136"/>
      </rPr>
      <t>千元。</t>
    </r>
    <phoneticPr fontId="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</si>
  <si>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按業務實際需要編列超時加班費</t>
    </r>
    <r>
      <rPr>
        <sz val="14"/>
        <rFont val="Times New Roman"/>
        <family val="1"/>
      </rPr>
      <t>155</t>
    </r>
    <r>
      <rPr>
        <sz val="14"/>
        <rFont val="標楷體"/>
        <family val="4"/>
        <charset val="136"/>
      </rPr>
      <t>千元及員工不休假加班費</t>
    </r>
    <r>
      <rPr>
        <sz val="14"/>
        <rFont val="Times New Roman"/>
        <family val="1"/>
      </rPr>
      <t>632</t>
    </r>
    <r>
      <rPr>
        <sz val="14"/>
        <rFont val="標楷體"/>
        <family val="4"/>
        <charset val="136"/>
      </rPr>
      <t>千元，合計
     編列</t>
    </r>
    <r>
      <rPr>
        <sz val="14"/>
        <rFont val="Times New Roman"/>
        <family val="1"/>
      </rPr>
      <t>787</t>
    </r>
    <r>
      <rPr>
        <sz val="14"/>
        <rFont val="標楷體"/>
        <family val="4"/>
        <charset val="136"/>
      </rPr>
      <t>千元。</t>
    </r>
    <phoneticPr fontId="3" type="noConversion"/>
  </si>
  <si>
    <r>
      <rPr>
        <sz val="12"/>
        <rFont val="標楷體"/>
        <family val="4"/>
        <charset val="136"/>
      </rPr>
      <t>係汰換冷氣機</t>
    </r>
    <r>
      <rPr>
        <sz val="12"/>
        <rFont val="Times New Roman"/>
        <family val="1"/>
      </rPr>
      <t>1</t>
    </r>
    <r>
      <rPr>
        <sz val="12"/>
        <rFont val="標楷體"/>
        <family val="4"/>
        <charset val="136"/>
      </rPr>
      <t>台。</t>
    </r>
    <phoneticPr fontId="40" type="noConversion"/>
  </si>
  <si>
    <r>
      <rPr>
        <sz val="12"/>
        <rFont val="標楷體"/>
        <family val="4"/>
        <charset val="136"/>
      </rPr>
      <t>業務諮詢系統開發暨電話服務整合提升案之系統開發費及辦理工資墊償、財務管理、會計等系統及勞保局全球資訊網增修作業共</t>
    </r>
    <r>
      <rPr>
        <sz val="12"/>
        <rFont val="Times New Roman"/>
        <family val="1"/>
      </rPr>
      <t>1,545</t>
    </r>
    <r>
      <rPr>
        <sz val="12"/>
        <rFont val="標楷體"/>
        <family val="4"/>
        <charset val="136"/>
      </rPr>
      <t>千元。</t>
    </r>
    <phoneticPr fontId="40" type="noConversion"/>
  </si>
  <si>
    <r>
      <t xml:space="preserve">         </t>
    </r>
    <r>
      <rPr>
        <sz val="14"/>
        <rFont val="標楷體"/>
        <family val="4"/>
        <charset val="136"/>
      </rPr>
      <t>全等勞務承攬計</t>
    </r>
    <r>
      <rPr>
        <sz val="14"/>
        <rFont val="Times New Roman"/>
        <family val="1"/>
      </rPr>
      <t>7</t>
    </r>
    <r>
      <rPr>
        <sz val="14"/>
        <rFont val="標楷體"/>
        <family val="4"/>
        <charset val="136"/>
      </rPr>
      <t>人，編列</t>
    </r>
    <r>
      <rPr>
        <sz val="14"/>
        <rFont val="Times New Roman"/>
        <family val="1"/>
      </rPr>
      <t>3,528</t>
    </r>
    <r>
      <rPr>
        <sz val="14"/>
        <rFont val="標楷體"/>
        <family val="4"/>
        <charset val="136"/>
      </rPr>
      <t>千元，及辦理員工協助方案，編列</t>
    </r>
    <r>
      <rPr>
        <sz val="14"/>
        <rFont val="Times New Roman"/>
        <family val="1"/>
      </rPr>
      <t>7</t>
    </r>
    <r>
      <rPr>
        <sz val="14"/>
        <rFont val="標楷體"/>
        <family val="4"/>
        <charset val="136"/>
      </rPr>
      <t>千元，</t>
    </r>
    <phoneticPr fontId="4" type="noConversion"/>
  </si>
  <si>
    <r>
      <t xml:space="preserve">         </t>
    </r>
    <r>
      <rPr>
        <sz val="14"/>
        <rFont val="標楷體"/>
        <family val="4"/>
        <charset val="136"/>
      </rPr>
      <t>係提供機關同仁生活、工作、法律等各項諮詢服務。</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</si>
  <si>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512</t>
    </r>
    <r>
      <rPr>
        <sz val="14"/>
        <rFont val="標楷體"/>
        <family val="4"/>
        <charset val="136"/>
      </rPr>
      <t>千元。</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</si>
</sst>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s>
  <fonts count="105">
    <font>
      <sz val="12"/>
      <name val="新細明體"/>
      <family val="1"/>
      <charset val="136"/>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vertAlign val="superscript"/>
      <sz val="10"/>
      <color indexed="8"/>
      <name val="Times New Roman"/>
      <family val="1"/>
    </font>
    <font>
      <vertAlign val="subscrip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b/>
      <sz val="17"/>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u/>
      <sz val="9"/>
      <name val="標楷體"/>
      <family val="4"/>
      <charset val="136"/>
    </font>
    <font>
      <sz val="18"/>
      <name val="標楷體"/>
      <family val="4"/>
      <charset val="136"/>
    </font>
    <font>
      <sz val="14"/>
      <name val="細明體"/>
      <family val="3"/>
      <charset val="136"/>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s>
  <borders count="61">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168">
    <xf numFmtId="0" fontId="0" fillId="0" borderId="0"/>
    <xf numFmtId="0" fontId="3" fillId="0" borderId="0" applyFont="0"/>
    <xf numFmtId="0" fontId="3" fillId="0" borderId="0" applyFont="0"/>
    <xf numFmtId="0" fontId="3" fillId="0" borderId="0" applyFont="0"/>
    <xf numFmtId="0" fontId="3" fillId="0" borderId="0" applyFont="0"/>
    <xf numFmtId="0" fontId="3" fillId="0" borderId="0" applyFont="0"/>
    <xf numFmtId="43" fontId="2" fillId="0" borderId="0" applyFont="0" applyFill="0" applyBorder="0" applyAlignment="0" applyProtection="0">
      <alignment vertical="center"/>
    </xf>
    <xf numFmtId="0" fontId="2" fillId="0" borderId="0">
      <alignment vertical="center"/>
    </xf>
    <xf numFmtId="0" fontId="3" fillId="0" borderId="0" applyFont="0"/>
    <xf numFmtId="0" fontId="3" fillId="0" borderId="0" applyFont="0"/>
    <xf numFmtId="0" fontId="69" fillId="0" borderId="0">
      <alignment horizontal="lef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8" fillId="0" borderId="0"/>
    <xf numFmtId="0" fontId="8" fillId="0" borderId="0"/>
    <xf numFmtId="0" fontId="14" fillId="0" borderId="0"/>
    <xf numFmtId="0" fontId="8" fillId="0" borderId="0"/>
    <xf numFmtId="0" fontId="14" fillId="0" borderId="0"/>
    <xf numFmtId="0" fontId="14" fillId="0" borderId="0"/>
    <xf numFmtId="0" fontId="14" fillId="0" borderId="0"/>
    <xf numFmtId="0" fontId="14" fillId="0" borderId="0"/>
    <xf numFmtId="0" fontId="8" fillId="0" borderId="0"/>
    <xf numFmtId="0" fontId="14" fillId="0" borderId="0"/>
    <xf numFmtId="0" fontId="14" fillId="0" borderId="0"/>
    <xf numFmtId="0" fontId="14" fillId="0" borderId="0"/>
    <xf numFmtId="0" fontId="70" fillId="2" borderId="0" applyNumberFormat="0" applyBorder="0" applyAlignment="0" applyProtection="0">
      <alignment vertical="center"/>
    </xf>
    <xf numFmtId="0" fontId="70" fillId="3" borderId="0" applyNumberFormat="0" applyBorder="0" applyAlignment="0" applyProtection="0">
      <alignment vertical="center"/>
    </xf>
    <xf numFmtId="0" fontId="70" fillId="4" borderId="0" applyNumberFormat="0" applyBorder="0" applyAlignment="0" applyProtection="0">
      <alignment vertical="center"/>
    </xf>
    <xf numFmtId="0" fontId="70" fillId="5" borderId="0" applyNumberFormat="0" applyBorder="0" applyAlignment="0" applyProtection="0">
      <alignment vertical="center"/>
    </xf>
    <xf numFmtId="0" fontId="70" fillId="6" borderId="0" applyNumberFormat="0" applyBorder="0" applyAlignment="0" applyProtection="0">
      <alignment vertical="center"/>
    </xf>
    <xf numFmtId="0" fontId="70" fillId="7" borderId="0" applyNumberFormat="0" applyBorder="0" applyAlignment="0" applyProtection="0">
      <alignment vertical="center"/>
    </xf>
    <xf numFmtId="0" fontId="70" fillId="8"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5" borderId="0" applyNumberFormat="0" applyBorder="0" applyAlignment="0" applyProtection="0">
      <alignment vertical="center"/>
    </xf>
    <xf numFmtId="0" fontId="70" fillId="8" borderId="0" applyNumberFormat="0" applyBorder="0" applyAlignment="0" applyProtection="0">
      <alignment vertical="center"/>
    </xf>
    <xf numFmtId="0" fontId="70" fillId="11" borderId="0" applyNumberFormat="0" applyBorder="0" applyAlignment="0" applyProtection="0">
      <alignment vertical="center"/>
    </xf>
    <xf numFmtId="0" fontId="71" fillId="12" borderId="0" applyNumberFormat="0" applyBorder="0" applyAlignment="0" applyProtection="0">
      <alignment vertical="center"/>
    </xf>
    <xf numFmtId="0" fontId="71" fillId="9" borderId="0" applyNumberFormat="0" applyBorder="0" applyAlignment="0" applyProtection="0">
      <alignment vertical="center"/>
    </xf>
    <xf numFmtId="0" fontId="71" fillId="10" borderId="0" applyNumberFormat="0" applyBorder="0" applyAlignment="0" applyProtection="0">
      <alignment vertical="center"/>
    </xf>
    <xf numFmtId="0" fontId="71" fillId="13" borderId="0" applyNumberFormat="0" applyBorder="0" applyAlignment="0" applyProtection="0">
      <alignment vertical="center"/>
    </xf>
    <xf numFmtId="0" fontId="71" fillId="14" borderId="0" applyNumberFormat="0" applyBorder="0" applyAlignment="0" applyProtection="0">
      <alignment vertical="center"/>
    </xf>
    <xf numFmtId="0" fontId="71" fillId="15" borderId="0" applyNumberFormat="0" applyBorder="0" applyAlignment="0" applyProtection="0">
      <alignment vertical="center"/>
    </xf>
    <xf numFmtId="3" fontId="72" fillId="0" borderId="0" applyFont="0" applyFill="0" applyBorder="0" applyAlignment="0" applyProtection="0"/>
    <xf numFmtId="182" fontId="72" fillId="0" borderId="0" applyFont="0" applyFill="0" applyBorder="0" applyAlignment="0" applyProtection="0"/>
    <xf numFmtId="0" fontId="72" fillId="0" borderId="0" applyFont="0" applyFill="0" applyBorder="0" applyAlignment="0" applyProtection="0"/>
    <xf numFmtId="38" fontId="10" fillId="0" borderId="0" applyBorder="0" applyAlignment="0"/>
    <xf numFmtId="183" fontId="58" fillId="0" borderId="0" applyFont="0" applyFill="0" applyBorder="0" applyAlignment="0" applyProtection="0"/>
    <xf numFmtId="2" fontId="72" fillId="0" borderId="0" applyFont="0" applyFill="0" applyBorder="0" applyAlignment="0" applyProtection="0"/>
    <xf numFmtId="38" fontId="73" fillId="16" borderId="0" applyNumberFormat="0" applyBorder="0" applyAlignment="0" applyProtection="0"/>
    <xf numFmtId="0" fontId="60" fillId="0" borderId="0"/>
    <xf numFmtId="0" fontId="74" fillId="0" borderId="48" applyNumberFormat="0" applyAlignment="0" applyProtection="0">
      <alignment horizontal="left" vertical="center"/>
    </xf>
    <xf numFmtId="0" fontId="74" fillId="0" borderId="49">
      <alignment horizontal="left" vertical="center"/>
    </xf>
    <xf numFmtId="0" fontId="75" fillId="0" borderId="0" applyNumberFormat="0" applyFill="0" applyBorder="0" applyAlignment="0" applyProtection="0"/>
    <xf numFmtId="0" fontId="76" fillId="0" borderId="0" applyNumberFormat="0" applyFill="0" applyBorder="0" applyAlignment="0" applyProtection="0"/>
    <xf numFmtId="10" fontId="73" fillId="17" borderId="15" applyNumberFormat="0" applyBorder="0" applyAlignment="0" applyProtection="0"/>
    <xf numFmtId="0" fontId="2" fillId="0" borderId="0" applyNumberFormat="0" applyFill="0" applyBorder="0">
      <alignment horizontal="center" vertical="center"/>
    </xf>
    <xf numFmtId="184" fontId="77" fillId="0" borderId="50" applyFill="0" applyBorder="0" applyProtection="0">
      <alignment horizontal="right" vertical="center"/>
    </xf>
    <xf numFmtId="185" fontId="77" fillId="0" borderId="0" applyFill="0" applyBorder="0" applyProtection="0">
      <alignment horizontal="right" vertical="center"/>
    </xf>
    <xf numFmtId="0" fontId="78" fillId="0" borderId="0"/>
    <xf numFmtId="0" fontId="27" fillId="0" borderId="0"/>
    <xf numFmtId="10" fontId="78" fillId="0" borderId="0" applyFont="0" applyFill="0" applyBorder="0" applyAlignment="0" applyProtection="0"/>
    <xf numFmtId="0" fontId="14" fillId="0" borderId="0">
      <alignment vertical="center"/>
    </xf>
    <xf numFmtId="0" fontId="72" fillId="0" borderId="51" applyNumberFormat="0" applyFont="0" applyFill="0" applyAlignment="0" applyProtection="0"/>
    <xf numFmtId="0" fontId="79" fillId="0" borderId="0"/>
    <xf numFmtId="0" fontId="2" fillId="0" borderId="0">
      <alignment vertical="center"/>
    </xf>
    <xf numFmtId="0" fontId="8" fillId="0" borderId="0"/>
    <xf numFmtId="0" fontId="2" fillId="0" borderId="0"/>
    <xf numFmtId="0" fontId="80" fillId="0" borderId="0"/>
    <xf numFmtId="0" fontId="2" fillId="0" borderId="0">
      <alignment vertical="center"/>
    </xf>
    <xf numFmtId="0" fontId="14" fillId="0" borderId="0">
      <alignment vertical="center"/>
    </xf>
    <xf numFmtId="0" fontId="70"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4" fillId="0" borderId="0">
      <alignment vertical="center"/>
    </xf>
    <xf numFmtId="0" fontId="14" fillId="0" borderId="0">
      <alignment vertical="center"/>
    </xf>
    <xf numFmtId="0" fontId="81" fillId="0" borderId="0"/>
    <xf numFmtId="0" fontId="1" fillId="0" borderId="0">
      <alignment vertical="center"/>
    </xf>
    <xf numFmtId="0" fontId="14" fillId="0" borderId="0">
      <alignment vertical="center"/>
    </xf>
    <xf numFmtId="0" fontId="14"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8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58" fillId="0" borderId="0" applyFont="0" applyFill="0" applyBorder="0" applyAlignment="0" applyProtection="0"/>
    <xf numFmtId="43" fontId="58" fillId="0" borderId="0" applyFont="0" applyFill="0" applyBorder="0" applyAlignment="0" applyProtection="0"/>
    <xf numFmtId="43" fontId="58" fillId="0" borderId="0" applyFont="0" applyFill="0" applyBorder="0" applyAlignment="0" applyProtection="0"/>
    <xf numFmtId="43" fontId="2" fillId="0" borderId="0" applyFont="0" applyFill="0" applyBorder="0" applyAlignment="0" applyProtection="0">
      <alignment vertical="center"/>
    </xf>
    <xf numFmtId="43" fontId="2" fillId="0" borderId="0" applyFont="0" applyFill="0" applyBorder="0" applyAlignment="0" applyProtection="0">
      <alignment vertical="center"/>
    </xf>
    <xf numFmtId="43" fontId="14" fillId="0" borderId="0" applyFont="0" applyFill="0" applyBorder="0" applyAlignment="0" applyProtection="0">
      <alignment vertical="center"/>
    </xf>
    <xf numFmtId="43" fontId="2" fillId="0" borderId="0" applyFont="0" applyFill="0" applyBorder="0" applyAlignment="0" applyProtection="0">
      <alignment vertical="center"/>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alignment vertical="center"/>
    </xf>
    <xf numFmtId="41" fontId="2" fillId="0" borderId="0" applyFont="0" applyFill="0" applyBorder="0" applyAlignment="0" applyProtection="0"/>
    <xf numFmtId="41" fontId="83"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84" fillId="18" borderId="0" applyNumberFormat="0" applyBorder="0" applyAlignment="0" applyProtection="0">
      <alignment vertical="center"/>
    </xf>
    <xf numFmtId="0" fontId="85" fillId="0" borderId="0"/>
    <xf numFmtId="0" fontId="86" fillId="0" borderId="52" applyNumberFormat="0" applyFill="0" applyAlignment="0" applyProtection="0">
      <alignment vertical="center"/>
    </xf>
    <xf numFmtId="0" fontId="87" fillId="4" borderId="0" applyNumberFormat="0" applyBorder="0" applyAlignment="0" applyProtection="0">
      <alignment vertical="center"/>
    </xf>
    <xf numFmtId="9" fontId="2" fillId="0" borderId="0" applyFont="0" applyFill="0" applyBorder="0" applyAlignment="0" applyProtection="0">
      <alignment vertical="center"/>
    </xf>
    <xf numFmtId="9" fontId="14" fillId="0" borderId="0" applyFont="0" applyFill="0" applyBorder="0" applyAlignment="0" applyProtection="0">
      <alignment vertical="center"/>
    </xf>
    <xf numFmtId="0" fontId="14" fillId="0" borderId="0" applyNumberFormat="0">
      <alignment horizontal="centerContinuous" vertical="center"/>
    </xf>
    <xf numFmtId="0" fontId="88" fillId="19" borderId="53" applyNumberFormat="0" applyAlignment="0" applyProtection="0">
      <alignment vertical="center"/>
    </xf>
    <xf numFmtId="186" fontId="78" fillId="0" borderId="0" applyFont="0" applyFill="0" applyBorder="0" applyAlignment="0" applyProtection="0"/>
    <xf numFmtId="187" fontId="78" fillId="0" borderId="0" applyFont="0" applyFill="0" applyBorder="0" applyAlignment="0" applyProtection="0"/>
    <xf numFmtId="44" fontId="2" fillId="0" borderId="0" applyFont="0" applyFill="0" applyBorder="0" applyAlignment="0" applyProtection="0">
      <alignment vertical="center"/>
    </xf>
    <xf numFmtId="188" fontId="14" fillId="0" borderId="0" applyFont="0" applyFill="0" applyBorder="0" applyAlignment="0" applyProtection="0"/>
    <xf numFmtId="42" fontId="14" fillId="0" borderId="0" applyFont="0" applyFill="0" applyBorder="0" applyAlignment="0" applyProtection="0"/>
    <xf numFmtId="44" fontId="78" fillId="0" borderId="0" applyFont="0" applyFill="0" applyBorder="0" applyAlignment="0" applyProtection="0"/>
    <xf numFmtId="42" fontId="78" fillId="0" borderId="0" applyFont="0" applyFill="0" applyBorder="0" applyAlignment="0" applyProtection="0"/>
    <xf numFmtId="0" fontId="89" fillId="0" borderId="54" applyNumberFormat="0" applyFill="0" applyAlignment="0" applyProtection="0">
      <alignment vertical="center"/>
    </xf>
    <xf numFmtId="0" fontId="2" fillId="20" borderId="55" applyNumberFormat="0" applyFont="0" applyAlignment="0" applyProtection="0">
      <alignment vertical="center"/>
    </xf>
    <xf numFmtId="0" fontId="90" fillId="0" borderId="0" applyNumberFormat="0" applyFill="0" applyBorder="0" applyAlignment="0" applyProtection="0">
      <alignment vertical="center"/>
    </xf>
    <xf numFmtId="0" fontId="71" fillId="21" borderId="0" applyNumberFormat="0" applyBorder="0" applyAlignment="0" applyProtection="0">
      <alignment vertical="center"/>
    </xf>
    <xf numFmtId="0" fontId="71" fillId="22" borderId="0" applyNumberFormat="0" applyBorder="0" applyAlignment="0" applyProtection="0">
      <alignment vertical="center"/>
    </xf>
    <xf numFmtId="0" fontId="71" fillId="23" borderId="0" applyNumberFormat="0" applyBorder="0" applyAlignment="0" applyProtection="0">
      <alignment vertical="center"/>
    </xf>
    <xf numFmtId="0" fontId="71" fillId="13" borderId="0" applyNumberFormat="0" applyBorder="0" applyAlignment="0" applyProtection="0">
      <alignment vertical="center"/>
    </xf>
    <xf numFmtId="0" fontId="71" fillId="14" borderId="0" applyNumberFormat="0" applyBorder="0" applyAlignment="0" applyProtection="0">
      <alignment vertical="center"/>
    </xf>
    <xf numFmtId="0" fontId="71" fillId="24" borderId="0" applyNumberFormat="0" applyBorder="0" applyAlignment="0" applyProtection="0">
      <alignment vertical="center"/>
    </xf>
    <xf numFmtId="0" fontId="78" fillId="0" borderId="0"/>
    <xf numFmtId="0" fontId="91" fillId="0" borderId="56" applyNumberFormat="0" applyFill="0" applyAlignment="0" applyProtection="0">
      <alignment vertical="center"/>
    </xf>
    <xf numFmtId="0" fontId="92" fillId="0" borderId="57" applyNumberFormat="0" applyFill="0" applyAlignment="0" applyProtection="0">
      <alignment vertical="center"/>
    </xf>
    <xf numFmtId="0" fontId="93" fillId="0" borderId="58" applyNumberFormat="0" applyFill="0" applyAlignment="0" applyProtection="0">
      <alignment vertical="center"/>
    </xf>
    <xf numFmtId="0" fontId="93"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69" fillId="0" borderId="0">
      <alignment horizontal="left" vertical="center"/>
    </xf>
    <xf numFmtId="0" fontId="95" fillId="7" borderId="53" applyNumberFormat="0" applyAlignment="0" applyProtection="0">
      <alignment vertical="center"/>
    </xf>
    <xf numFmtId="0" fontId="96" fillId="19" borderId="59" applyNumberFormat="0" applyAlignment="0" applyProtection="0">
      <alignment vertical="center"/>
    </xf>
    <xf numFmtId="0" fontId="97" fillId="0" borderId="0" applyNumberFormat="0" applyFill="0" applyBorder="0" applyAlignment="0" applyProtection="0">
      <alignment vertical="top"/>
      <protection locked="0"/>
    </xf>
    <xf numFmtId="0" fontId="98" fillId="25" borderId="60" applyNumberFormat="0" applyAlignment="0" applyProtection="0">
      <alignment vertical="center"/>
    </xf>
    <xf numFmtId="0" fontId="99" fillId="3" borderId="0" applyNumberFormat="0" applyBorder="0" applyAlignment="0" applyProtection="0">
      <alignment vertical="center"/>
    </xf>
    <xf numFmtId="0" fontId="100" fillId="0" borderId="0" applyNumberFormat="0" applyFill="0" applyBorder="0" applyAlignment="0" applyProtection="0">
      <alignment vertical="center"/>
    </xf>
    <xf numFmtId="189" fontId="101" fillId="0" borderId="0" applyFont="0" applyFill="0" applyBorder="0" applyAlignment="0" applyProtection="0"/>
    <xf numFmtId="190" fontId="101" fillId="0" borderId="0" applyFont="0" applyFill="0" applyBorder="0" applyAlignment="0" applyProtection="0"/>
    <xf numFmtId="191" fontId="101" fillId="0" borderId="0" applyFont="0" applyFill="0" applyBorder="0" applyAlignment="0" applyProtection="0"/>
    <xf numFmtId="192" fontId="101" fillId="0" borderId="0" applyFont="0" applyFill="0" applyBorder="0" applyAlignment="0" applyProtection="0"/>
  </cellStyleXfs>
  <cellXfs count="611">
    <xf numFmtId="0" fontId="0" fillId="0" borderId="0" xfId="0"/>
    <xf numFmtId="0" fontId="8" fillId="0" borderId="0" xfId="3" applyFont="1" applyAlignment="1">
      <alignment horizontal="right" vertical="top"/>
    </xf>
    <xf numFmtId="0" fontId="8" fillId="0" borderId="2" xfId="3" applyFont="1" applyBorder="1" applyAlignment="1">
      <alignment horizontal="distributed" vertical="center" wrapText="1" justifyLastLine="1"/>
    </xf>
    <xf numFmtId="176" fontId="14" fillId="0" borderId="3" xfId="3" applyNumberFormat="1" applyFont="1" applyBorder="1" applyAlignment="1">
      <alignment horizontal="distributed" vertical="top"/>
    </xf>
    <xf numFmtId="0" fontId="14" fillId="0" borderId="1" xfId="3" applyFont="1" applyBorder="1" applyAlignment="1">
      <alignment vertical="top"/>
    </xf>
    <xf numFmtId="0" fontId="14" fillId="0" borderId="4" xfId="3" applyFont="1" applyBorder="1" applyAlignment="1">
      <alignment vertical="top" wrapText="1"/>
    </xf>
    <xf numFmtId="0" fontId="8" fillId="0" borderId="0" xfId="5" applyFont="1" applyAlignment="1">
      <alignment horizontal="right" vertical="top"/>
    </xf>
    <xf numFmtId="0" fontId="8" fillId="0" borderId="6" xfId="5" applyFont="1" applyBorder="1" applyAlignment="1">
      <alignment vertical="top"/>
    </xf>
    <xf numFmtId="3" fontId="8" fillId="0" borderId="4" xfId="5" applyNumberFormat="1" applyFont="1" applyBorder="1" applyAlignment="1">
      <alignment vertical="top"/>
    </xf>
    <xf numFmtId="0" fontId="8" fillId="0" borderId="0" xfId="2" applyFont="1" applyAlignment="1">
      <alignment horizontal="right" vertical="top"/>
    </xf>
    <xf numFmtId="0" fontId="9" fillId="0" borderId="0" xfId="3" applyFont="1" applyAlignment="1">
      <alignment vertical="top"/>
    </xf>
    <xf numFmtId="0" fontId="8" fillId="0" borderId="6" xfId="5" applyFont="1" applyFill="1" applyBorder="1" applyAlignment="1">
      <alignment horizontal="left" vertical="top" wrapText="1"/>
    </xf>
    <xf numFmtId="0" fontId="14" fillId="0" borderId="9" xfId="5" applyFont="1" applyFill="1" applyBorder="1" applyAlignment="1">
      <alignment vertical="center" wrapText="1"/>
    </xf>
    <xf numFmtId="0" fontId="14" fillId="0" borderId="10" xfId="5" applyFont="1" applyFill="1" applyBorder="1" applyAlignment="1">
      <alignment vertical="center" wrapText="1"/>
    </xf>
    <xf numFmtId="0" fontId="14" fillId="0" borderId="11" xfId="5" applyFont="1" applyFill="1" applyBorder="1" applyAlignment="1">
      <alignment vertical="center" wrapText="1"/>
    </xf>
    <xf numFmtId="0" fontId="14" fillId="0" borderId="12" xfId="5" applyFont="1" applyFill="1" applyBorder="1" applyAlignment="1">
      <alignment vertical="center" wrapText="1"/>
    </xf>
    <xf numFmtId="0" fontId="10" fillId="0" borderId="13" xfId="5" applyFont="1" applyFill="1" applyBorder="1" applyAlignment="1">
      <alignment vertical="center" wrapText="1"/>
    </xf>
    <xf numFmtId="0" fontId="14" fillId="0" borderId="0" xfId="5" applyFont="1" applyFill="1" applyAlignment="1">
      <alignment vertical="center" wrapText="1"/>
    </xf>
    <xf numFmtId="0" fontId="14" fillId="0" borderId="6" xfId="5" applyFont="1" applyFill="1" applyBorder="1" applyAlignment="1">
      <alignment horizontal="left" vertical="top" wrapText="1"/>
    </xf>
    <xf numFmtId="0" fontId="14" fillId="0" borderId="0" xfId="5" applyFont="1" applyFill="1" applyAlignment="1">
      <alignment vertical="top" wrapText="1"/>
    </xf>
    <xf numFmtId="0" fontId="4" fillId="0" borderId="0" xfId="5" applyFont="1" applyFill="1" applyAlignment="1">
      <alignment vertical="center"/>
    </xf>
    <xf numFmtId="0" fontId="15" fillId="0" borderId="0" xfId="5" applyFont="1" applyFill="1" applyAlignment="1">
      <alignment vertical="center"/>
    </xf>
    <xf numFmtId="0" fontId="14" fillId="0" borderId="0" xfId="5" applyFont="1" applyFill="1" applyBorder="1" applyAlignment="1">
      <alignment horizontal="center" vertical="center"/>
    </xf>
    <xf numFmtId="0" fontId="24" fillId="0" borderId="0" xfId="5" applyFont="1" applyFill="1" applyAlignment="1">
      <alignment horizontal="center" vertical="center"/>
    </xf>
    <xf numFmtId="0" fontId="14" fillId="0" borderId="0" xfId="5" applyFont="1" applyFill="1" applyAlignment="1">
      <alignment horizontal="distributed"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4" fillId="0" borderId="3" xfId="5" applyFont="1" applyFill="1" applyBorder="1" applyAlignment="1">
      <alignment horizontal="distributed" vertical="center" wrapText="1"/>
    </xf>
    <xf numFmtId="3" fontId="17" fillId="0" borderId="3" xfId="5" applyNumberFormat="1" applyFont="1" applyFill="1" applyBorder="1" applyAlignment="1">
      <alignment vertical="center"/>
    </xf>
    <xf numFmtId="3" fontId="17" fillId="0" borderId="16" xfId="5" applyNumberFormat="1" applyFont="1" applyFill="1" applyBorder="1" applyAlignment="1">
      <alignment vertical="center"/>
    </xf>
    <xf numFmtId="0" fontId="14" fillId="0" borderId="0" xfId="5" applyFont="1" applyFill="1" applyAlignment="1">
      <alignment vertical="center"/>
    </xf>
    <xf numFmtId="3" fontId="17" fillId="0" borderId="18" xfId="5" applyNumberFormat="1" applyFont="1" applyFill="1" applyBorder="1" applyAlignment="1">
      <alignment horizontal="right" vertical="center"/>
    </xf>
    <xf numFmtId="179" fontId="17" fillId="0" borderId="19" xfId="5" applyNumberFormat="1" applyFont="1" applyFill="1" applyBorder="1" applyAlignment="1">
      <alignment vertical="center"/>
    </xf>
    <xf numFmtId="176" fontId="17" fillId="0" borderId="3" xfId="5" applyNumberFormat="1" applyFont="1" applyFill="1" applyBorder="1" applyAlignment="1">
      <alignment vertical="center"/>
    </xf>
    <xf numFmtId="0" fontId="25" fillId="0" borderId="0" xfId="5" applyFont="1" applyFill="1" applyAlignment="1">
      <alignment vertical="top" wrapText="1"/>
    </xf>
    <xf numFmtId="0" fontId="4" fillId="0" borderId="0" xfId="3" applyFont="1" applyAlignment="1">
      <alignment vertical="top"/>
    </xf>
    <xf numFmtId="0" fontId="15" fillId="0" borderId="0" xfId="3" applyFont="1" applyAlignment="1">
      <alignment vertical="top"/>
    </xf>
    <xf numFmtId="0" fontId="14" fillId="0" borderId="0" xfId="3" applyFont="1" applyAlignment="1">
      <alignment vertical="top"/>
    </xf>
    <xf numFmtId="0" fontId="24" fillId="0" borderId="0" xfId="3" applyFont="1" applyAlignment="1">
      <alignment vertical="center"/>
    </xf>
    <xf numFmtId="176" fontId="19" fillId="0" borderId="6" xfId="3" applyNumberFormat="1" applyFont="1" applyBorder="1" applyAlignment="1">
      <alignment vertical="top"/>
    </xf>
    <xf numFmtId="0" fontId="24" fillId="0" borderId="0" xfId="3" applyFont="1" applyAlignment="1">
      <alignment vertical="top"/>
    </xf>
    <xf numFmtId="0" fontId="20" fillId="0" borderId="0" xfId="3" applyFont="1" applyAlignment="1">
      <alignment vertical="top"/>
    </xf>
    <xf numFmtId="176" fontId="14" fillId="0" borderId="6" xfId="3" applyNumberFormat="1" applyFont="1" applyBorder="1" applyAlignment="1">
      <alignment vertical="top"/>
    </xf>
    <xf numFmtId="0" fontId="14" fillId="0" borderId="17" xfId="3" applyFont="1" applyBorder="1" applyAlignment="1">
      <alignment vertical="top" wrapText="1"/>
    </xf>
    <xf numFmtId="0" fontId="26" fillId="0" borderId="0" xfId="3" applyFont="1" applyAlignment="1">
      <alignment vertical="top"/>
    </xf>
    <xf numFmtId="0" fontId="14" fillId="0" borderId="20" xfId="3" applyFont="1" applyBorder="1" applyAlignment="1">
      <alignment vertical="top"/>
    </xf>
    <xf numFmtId="0" fontId="14" fillId="0" borderId="0" xfId="3" applyFont="1" applyBorder="1" applyAlignment="1">
      <alignment vertical="top"/>
    </xf>
    <xf numFmtId="0" fontId="14" fillId="0" borderId="6" xfId="3" applyFont="1" applyBorder="1" applyAlignment="1">
      <alignment vertical="top"/>
    </xf>
    <xf numFmtId="0" fontId="14" fillId="0" borderId="3" xfId="3" applyFont="1" applyBorder="1" applyAlignment="1">
      <alignment vertical="top"/>
    </xf>
    <xf numFmtId="0" fontId="14" fillId="0" borderId="19" xfId="3" applyFont="1" applyBorder="1" applyAlignment="1">
      <alignment vertical="top"/>
    </xf>
    <xf numFmtId="176" fontId="19" fillId="0" borderId="21" xfId="3" applyNumberFormat="1" applyFont="1" applyBorder="1" applyAlignment="1">
      <alignment vertical="top"/>
    </xf>
    <xf numFmtId="176" fontId="14" fillId="0" borderId="21" xfId="3" applyNumberFormat="1" applyFont="1" applyBorder="1" applyAlignment="1">
      <alignment vertical="top"/>
    </xf>
    <xf numFmtId="176" fontId="14" fillId="0" borderId="16" xfId="3" applyNumberFormat="1" applyFont="1" applyBorder="1" applyAlignment="1">
      <alignment horizontal="distributed" vertical="top"/>
    </xf>
    <xf numFmtId="180" fontId="19" fillId="0" borderId="0" xfId="3" applyNumberFormat="1" applyFont="1" applyBorder="1" applyAlignment="1">
      <alignment vertical="top"/>
    </xf>
    <xf numFmtId="180" fontId="14" fillId="0" borderId="0" xfId="3" applyNumberFormat="1" applyFont="1" applyBorder="1" applyAlignment="1">
      <alignment vertical="top"/>
    </xf>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8" fillId="0" borderId="6" xfId="3" applyFont="1" applyBorder="1" applyAlignment="1">
      <alignment horizontal="center" vertical="center" wrapText="1" justifyLastLine="1"/>
    </xf>
    <xf numFmtId="0" fontId="9" fillId="0" borderId="6" xfId="0" applyFont="1" applyFill="1" applyBorder="1" applyAlignment="1">
      <alignment horizontal="center" vertical="center" wrapText="1"/>
    </xf>
    <xf numFmtId="0" fontId="8" fillId="0" borderId="4" xfId="3" applyFont="1" applyBorder="1" applyAlignment="1">
      <alignment horizontal="center" vertical="center" wrapText="1" justifyLastLine="1"/>
    </xf>
    <xf numFmtId="3" fontId="10" fillId="0" borderId="9" xfId="3" applyNumberFormat="1" applyFont="1" applyBorder="1" applyAlignment="1">
      <alignment vertical="top"/>
    </xf>
    <xf numFmtId="176" fontId="14" fillId="0" borderId="11" xfId="3" applyNumberFormat="1" applyFont="1" applyBorder="1" applyAlignment="1">
      <alignment vertical="top"/>
    </xf>
    <xf numFmtId="176" fontId="19" fillId="0" borderId="3" xfId="3" applyNumberFormat="1" applyFont="1" applyBorder="1" applyAlignment="1">
      <alignment vertical="top"/>
    </xf>
    <xf numFmtId="176" fontId="19" fillId="0" borderId="16" xfId="3" applyNumberFormat="1" applyFont="1" applyBorder="1" applyAlignment="1">
      <alignment vertical="top"/>
    </xf>
    <xf numFmtId="0" fontId="4" fillId="0" borderId="0" xfId="2" applyFont="1" applyAlignment="1">
      <alignment vertical="top"/>
    </xf>
    <xf numFmtId="0" fontId="15" fillId="0" borderId="0" xfId="2" applyFont="1" applyAlignment="1">
      <alignment vertical="top"/>
    </xf>
    <xf numFmtId="0" fontId="14" fillId="0" borderId="0" xfId="2" applyFont="1" applyAlignment="1">
      <alignment vertical="top"/>
    </xf>
    <xf numFmtId="0" fontId="24" fillId="0" borderId="0" xfId="2" applyFont="1" applyAlignment="1">
      <alignment vertical="center"/>
    </xf>
    <xf numFmtId="3" fontId="27" fillId="0" borderId="9" xfId="2" applyNumberFormat="1" applyFont="1" applyBorder="1" applyAlignment="1">
      <alignment vertical="top"/>
    </xf>
    <xf numFmtId="0" fontId="27" fillId="0" borderId="12" xfId="2" applyFont="1" applyBorder="1" applyAlignment="1">
      <alignment vertical="top"/>
    </xf>
    <xf numFmtId="0" fontId="24" fillId="0" borderId="0" xfId="2" applyFont="1" applyAlignment="1">
      <alignment vertical="top"/>
    </xf>
    <xf numFmtId="0" fontId="20" fillId="0" borderId="0" xfId="2" applyFont="1" applyAlignment="1">
      <alignment vertical="top"/>
    </xf>
    <xf numFmtId="0" fontId="26" fillId="0" borderId="0" xfId="2" applyFont="1" applyAlignment="1">
      <alignment vertical="top"/>
    </xf>
    <xf numFmtId="0" fontId="8" fillId="0" borderId="7" xfId="5" applyFont="1" applyBorder="1" applyAlignment="1">
      <alignment horizontal="center" vertical="distributed" wrapText="1"/>
    </xf>
    <xf numFmtId="0" fontId="8" fillId="0" borderId="23" xfId="5" applyFont="1" applyBorder="1" applyAlignment="1">
      <alignment horizontal="center" vertical="center" wrapText="1"/>
    </xf>
    <xf numFmtId="0" fontId="4" fillId="0" borderId="0" xfId="5" applyFont="1" applyAlignment="1">
      <alignment vertical="top"/>
    </xf>
    <xf numFmtId="0" fontId="15" fillId="0" borderId="0" xfId="5" applyFont="1" applyAlignment="1">
      <alignment vertical="top"/>
    </xf>
    <xf numFmtId="0" fontId="14" fillId="0" borderId="0" xfId="5" applyFont="1" applyAlignment="1">
      <alignment vertical="top"/>
    </xf>
    <xf numFmtId="0" fontId="8" fillId="0" borderId="8" xfId="5" applyFont="1" applyBorder="1" applyAlignment="1">
      <alignment horizontal="center" vertical="center" wrapText="1"/>
    </xf>
    <xf numFmtId="0" fontId="14" fillId="0" borderId="0" xfId="5" applyFont="1" applyAlignment="1">
      <alignment vertical="center"/>
    </xf>
    <xf numFmtId="0" fontId="14" fillId="0" borderId="11" xfId="5" applyFont="1" applyBorder="1" applyAlignment="1">
      <alignment horizontal="distributed" vertical="distributed" wrapText="1"/>
    </xf>
    <xf numFmtId="0" fontId="14" fillId="0" borderId="11" xfId="0" applyFont="1" applyBorder="1" applyAlignment="1">
      <alignment horizontal="distributed"/>
    </xf>
    <xf numFmtId="0" fontId="14" fillId="0" borderId="13" xfId="0" applyFont="1" applyBorder="1" applyAlignment="1">
      <alignment horizontal="distributed" vertical="center" wrapText="1"/>
    </xf>
    <xf numFmtId="3" fontId="19" fillId="0" borderId="6" xfId="5" applyNumberFormat="1" applyFont="1" applyBorder="1" applyAlignment="1">
      <alignment horizontal="right" vertical="top"/>
    </xf>
    <xf numFmtId="3" fontId="19" fillId="0" borderId="6" xfId="5" applyNumberFormat="1" applyFont="1" applyBorder="1" applyAlignment="1">
      <alignment vertical="top"/>
    </xf>
    <xf numFmtId="0" fontId="14" fillId="0" borderId="4" xfId="5" applyFont="1" applyBorder="1" applyAlignment="1">
      <alignment vertical="top"/>
    </xf>
    <xf numFmtId="3" fontId="14" fillId="0" borderId="6" xfId="5" applyNumberFormat="1" applyFont="1" applyBorder="1" applyAlignment="1">
      <alignment horizontal="right" vertical="top"/>
    </xf>
    <xf numFmtId="3" fontId="14" fillId="0" borderId="6" xfId="5" applyNumberFormat="1" applyFont="1" applyBorder="1" applyAlignment="1">
      <alignment horizontal="center" vertical="top"/>
    </xf>
    <xf numFmtId="3" fontId="14" fillId="0" borderId="6" xfId="5" applyNumberFormat="1" applyFont="1" applyBorder="1" applyAlignment="1">
      <alignment vertical="top"/>
    </xf>
    <xf numFmtId="3" fontId="14" fillId="0" borderId="4" xfId="5" applyNumberFormat="1" applyFont="1" applyBorder="1" applyAlignment="1">
      <alignment vertical="top"/>
    </xf>
    <xf numFmtId="0" fontId="14" fillId="0" borderId="6" xfId="5" applyFont="1" applyBorder="1" applyAlignment="1">
      <alignment horizontal="right" vertical="top"/>
    </xf>
    <xf numFmtId="0" fontId="14" fillId="0" borderId="6" xfId="5" applyFont="1" applyBorder="1" applyAlignment="1">
      <alignment horizontal="center" vertical="top"/>
    </xf>
    <xf numFmtId="0" fontId="19" fillId="0" borderId="0" xfId="5" applyFont="1" applyAlignment="1">
      <alignment vertical="top"/>
    </xf>
    <xf numFmtId="3" fontId="19" fillId="0" borderId="3" xfId="5" applyNumberFormat="1" applyFont="1" applyBorder="1" applyAlignment="1">
      <alignment vertical="top"/>
    </xf>
    <xf numFmtId="3" fontId="19" fillId="0" borderId="17" xfId="5" applyNumberFormat="1" applyFont="1" applyBorder="1" applyAlignment="1">
      <alignment vertical="top"/>
    </xf>
    <xf numFmtId="0" fontId="14" fillId="0" borderId="0" xfId="5" applyFont="1" applyAlignment="1">
      <alignment horizontal="center" vertical="top"/>
    </xf>
    <xf numFmtId="0" fontId="14" fillId="0" borderId="11" xfId="0" applyFont="1" applyBorder="1" applyAlignment="1">
      <alignment horizontal="center"/>
    </xf>
    <xf numFmtId="3" fontId="19" fillId="0" borderId="3" xfId="5" applyNumberFormat="1" applyFont="1" applyBorder="1" applyAlignment="1">
      <alignment horizontal="center" vertical="top"/>
    </xf>
    <xf numFmtId="0" fontId="14" fillId="0" borderId="9" xfId="5" applyFont="1" applyBorder="1" applyAlignment="1">
      <alignment horizontal="distributed" vertical="distributed" wrapText="1"/>
    </xf>
    <xf numFmtId="0" fontId="8" fillId="0" borderId="1" xfId="5" applyFont="1" applyBorder="1" applyAlignment="1">
      <alignment vertical="top"/>
    </xf>
    <xf numFmtId="0" fontId="14" fillId="0" borderId="1" xfId="5" applyFont="1" applyBorder="1" applyAlignment="1">
      <alignment vertical="top"/>
    </xf>
    <xf numFmtId="0" fontId="24" fillId="0" borderId="0" xfId="5" applyFont="1" applyAlignment="1">
      <alignment vertical="center"/>
    </xf>
    <xf numFmtId="0" fontId="24" fillId="0" borderId="0" xfId="5" applyFont="1" applyAlignment="1">
      <alignment vertical="top"/>
    </xf>
    <xf numFmtId="0" fontId="10" fillId="0" borderId="4" xfId="5" applyNumberFormat="1" applyFont="1" applyBorder="1" applyAlignment="1">
      <alignment vertical="top" wrapText="1"/>
    </xf>
    <xf numFmtId="0" fontId="20" fillId="0" borderId="0" xfId="5" applyFont="1" applyAlignment="1">
      <alignment vertical="top"/>
    </xf>
    <xf numFmtId="0" fontId="10" fillId="0" borderId="1" xfId="5" applyFont="1" applyBorder="1" applyAlignment="1">
      <alignment vertical="top"/>
    </xf>
    <xf numFmtId="0" fontId="17" fillId="0" borderId="17" xfId="5" applyNumberFormat="1" applyFont="1" applyBorder="1" applyAlignment="1">
      <alignment vertical="top" wrapText="1"/>
    </xf>
    <xf numFmtId="0" fontId="26" fillId="0" borderId="0" xfId="5" applyFont="1" applyAlignment="1">
      <alignment vertical="top"/>
    </xf>
    <xf numFmtId="3" fontId="14" fillId="0" borderId="1" xfId="5" applyNumberFormat="1" applyFont="1" applyBorder="1" applyAlignment="1">
      <alignment vertical="top"/>
    </xf>
    <xf numFmtId="176" fontId="10" fillId="0" borderId="4" xfId="5" applyNumberFormat="1" applyFont="1" applyBorder="1" applyAlignment="1">
      <alignment vertical="top"/>
    </xf>
    <xf numFmtId="0" fontId="8" fillId="0" borderId="2" xfId="5" applyFont="1" applyBorder="1" applyAlignment="1">
      <alignment horizontal="center" vertical="distributed" wrapText="1"/>
    </xf>
    <xf numFmtId="0" fontId="8" fillId="0" borderId="5" xfId="5" applyFont="1" applyBorder="1" applyAlignment="1">
      <alignment horizontal="center" vertical="center" wrapText="1"/>
    </xf>
    <xf numFmtId="3" fontId="19" fillId="0" borderId="6" xfId="5" applyNumberFormat="1" applyFont="1" applyBorder="1" applyAlignment="1">
      <alignment horizontal="center" vertical="top"/>
    </xf>
    <xf numFmtId="0" fontId="8" fillId="0" borderId="14" xfId="0" applyFont="1" applyFill="1" applyBorder="1" applyAlignment="1">
      <alignment horizontal="center" vertical="center" wrapText="1"/>
    </xf>
    <xf numFmtId="0" fontId="14" fillId="0" borderId="2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14" fillId="0" borderId="15" xfId="0" applyFont="1" applyFill="1" applyBorder="1" applyAlignment="1">
      <alignment horizontal="center" vertical="center" wrapText="1"/>
    </xf>
    <xf numFmtId="179" fontId="14" fillId="0" borderId="1" xfId="5" applyNumberFormat="1" applyFont="1" applyFill="1" applyBorder="1" applyAlignment="1">
      <alignment vertical="top"/>
    </xf>
    <xf numFmtId="178" fontId="14" fillId="0" borderId="25" xfId="5" applyNumberFormat="1" applyFont="1" applyFill="1" applyBorder="1" applyAlignment="1">
      <alignment horizontal="right" vertical="top"/>
    </xf>
    <xf numFmtId="176" fontId="14" fillId="0" borderId="6" xfId="5" applyNumberFormat="1" applyFont="1" applyFill="1" applyBorder="1" applyAlignment="1">
      <alignment vertical="top"/>
    </xf>
    <xf numFmtId="178" fontId="14" fillId="0" borderId="6" xfId="5" applyNumberFormat="1" applyFont="1" applyFill="1" applyBorder="1" applyAlignment="1">
      <alignment vertical="top"/>
    </xf>
    <xf numFmtId="3" fontId="14" fillId="0" borderId="6" xfId="5" applyNumberFormat="1" applyFont="1" applyFill="1" applyBorder="1" applyAlignment="1">
      <alignment vertical="top"/>
    </xf>
    <xf numFmtId="3" fontId="14" fillId="0" borderId="21" xfId="5" applyNumberFormat="1" applyFont="1" applyFill="1" applyBorder="1" applyAlignment="1">
      <alignment vertical="top"/>
    </xf>
    <xf numFmtId="178" fontId="19" fillId="0" borderId="6" xfId="5" applyNumberFormat="1" applyFont="1" applyFill="1" applyBorder="1" applyAlignment="1">
      <alignment vertical="top"/>
    </xf>
    <xf numFmtId="176" fontId="19" fillId="0" borderId="6" xfId="5" applyNumberFormat="1" applyFont="1" applyFill="1" applyBorder="1" applyAlignment="1">
      <alignment vertical="top"/>
    </xf>
    <xf numFmtId="3" fontId="14" fillId="0" borderId="25" xfId="5" applyNumberFormat="1" applyFont="1" applyFill="1" applyBorder="1" applyAlignment="1">
      <alignment horizontal="right" vertical="top"/>
    </xf>
    <xf numFmtId="179" fontId="19" fillId="0" borderId="1" xfId="5" applyNumberFormat="1" applyFont="1" applyFill="1" applyBorder="1" applyAlignment="1">
      <alignment vertical="top"/>
    </xf>
    <xf numFmtId="0" fontId="14" fillId="0" borderId="26" xfId="3" applyFont="1" applyBorder="1" applyAlignment="1">
      <alignment vertical="top" wrapText="1"/>
    </xf>
    <xf numFmtId="0" fontId="14" fillId="0" borderId="27" xfId="3" applyFont="1" applyBorder="1" applyAlignment="1">
      <alignment vertical="top" wrapText="1"/>
    </xf>
    <xf numFmtId="0" fontId="14" fillId="0" borderId="4" xfId="5" applyNumberFormat="1" applyFont="1" applyBorder="1" applyAlignment="1">
      <alignment vertical="top" wrapText="1"/>
    </xf>
    <xf numFmtId="0" fontId="8" fillId="0" borderId="4" xfId="5" applyNumberFormat="1" applyFont="1" applyBorder="1" applyAlignment="1">
      <alignment vertical="top" wrapText="1"/>
    </xf>
    <xf numFmtId="3" fontId="14" fillId="0" borderId="9" xfId="5" applyNumberFormat="1" applyFont="1" applyBorder="1" applyAlignment="1">
      <alignment vertical="top"/>
    </xf>
    <xf numFmtId="176" fontId="19" fillId="0" borderId="6" xfId="5" applyNumberFormat="1" applyFont="1" applyBorder="1" applyAlignment="1">
      <alignment vertical="top"/>
    </xf>
    <xf numFmtId="176" fontId="14" fillId="0" borderId="6" xfId="5" applyNumberFormat="1" applyFont="1" applyBorder="1" applyAlignment="1">
      <alignment vertical="top"/>
    </xf>
    <xf numFmtId="176" fontId="19" fillId="0" borderId="3" xfId="5" applyNumberFormat="1" applyFont="1" applyBorder="1" applyAlignment="1">
      <alignment vertical="top"/>
    </xf>
    <xf numFmtId="0" fontId="8" fillId="0" borderId="1" xfId="1" applyFont="1" applyBorder="1" applyAlignment="1">
      <alignment vertical="top"/>
    </xf>
    <xf numFmtId="0" fontId="4" fillId="0" borderId="0" xfId="4" applyFont="1" applyAlignment="1">
      <alignment vertical="top"/>
    </xf>
    <xf numFmtId="0" fontId="15" fillId="0" borderId="0" xfId="4" applyFont="1" applyAlignment="1">
      <alignment vertical="top"/>
    </xf>
    <xf numFmtId="0" fontId="14" fillId="0" borderId="0" xfId="4" applyFont="1" applyAlignment="1">
      <alignment vertical="top"/>
    </xf>
    <xf numFmtId="3" fontId="14" fillId="0" borderId="9" xfId="4" applyNumberFormat="1" applyFont="1" applyBorder="1" applyAlignment="1">
      <alignment vertical="top"/>
    </xf>
    <xf numFmtId="0" fontId="24" fillId="0" borderId="0" xfId="4" applyFont="1" applyAlignment="1">
      <alignment vertical="top"/>
    </xf>
    <xf numFmtId="176" fontId="10" fillId="0" borderId="6" xfId="4" applyNumberFormat="1" applyFont="1" applyBorder="1" applyAlignment="1">
      <alignment vertical="top"/>
    </xf>
    <xf numFmtId="176" fontId="10" fillId="0" borderId="4" xfId="4" applyNumberFormat="1" applyFont="1" applyBorder="1" applyAlignment="1">
      <alignment vertical="top"/>
    </xf>
    <xf numFmtId="0" fontId="10" fillId="0" borderId="1" xfId="4" applyFont="1" applyBorder="1" applyAlignment="1">
      <alignment vertical="top" wrapText="1"/>
    </xf>
    <xf numFmtId="0" fontId="10" fillId="0" borderId="19" xfId="4" applyFont="1" applyBorder="1" applyAlignment="1">
      <alignment vertical="top" wrapText="1"/>
    </xf>
    <xf numFmtId="176" fontId="10" fillId="0" borderId="3" xfId="4" applyNumberFormat="1" applyFont="1" applyBorder="1" applyAlignment="1">
      <alignment vertical="top"/>
    </xf>
    <xf numFmtId="176" fontId="10" fillId="0" borderId="17" xfId="4" applyNumberFormat="1" applyFont="1" applyBorder="1" applyAlignment="1">
      <alignment vertical="top"/>
    </xf>
    <xf numFmtId="0" fontId="26" fillId="0" borderId="0" xfId="4" applyFont="1" applyAlignment="1">
      <alignment vertical="top"/>
    </xf>
    <xf numFmtId="3" fontId="14" fillId="0" borderId="9" xfId="2" applyNumberFormat="1" applyFont="1" applyBorder="1" applyAlignment="1">
      <alignment vertical="top"/>
    </xf>
    <xf numFmtId="0" fontId="26" fillId="0" borderId="0" xfId="2" applyFont="1" applyAlignment="1">
      <alignment horizontal="left" vertical="top" indent="1"/>
    </xf>
    <xf numFmtId="0" fontId="14" fillId="0" borderId="6" xfId="5" applyFont="1" applyBorder="1" applyAlignment="1">
      <alignment vertical="top"/>
    </xf>
    <xf numFmtId="0" fontId="14" fillId="0" borderId="11" xfId="5" applyFont="1" applyBorder="1" applyAlignment="1">
      <alignment vertical="top"/>
    </xf>
    <xf numFmtId="0" fontId="14" fillId="0" borderId="0" xfId="4" applyFont="1" applyAlignment="1">
      <alignment vertical="center"/>
    </xf>
    <xf numFmtId="176" fontId="14" fillId="0" borderId="11" xfId="4" applyNumberFormat="1" applyFont="1" applyBorder="1" applyAlignment="1">
      <alignment vertical="top"/>
    </xf>
    <xf numFmtId="176" fontId="14" fillId="0" borderId="13" xfId="4" applyNumberFormat="1" applyFont="1" applyBorder="1" applyAlignment="1">
      <alignment vertical="top"/>
    </xf>
    <xf numFmtId="0" fontId="8" fillId="0" borderId="1" xfId="4" applyFont="1" applyBorder="1" applyAlignment="1">
      <alignment vertical="top" wrapText="1"/>
    </xf>
    <xf numFmtId="176" fontId="14" fillId="0" borderId="6" xfId="4" applyNumberFormat="1" applyFont="1" applyBorder="1" applyAlignment="1">
      <alignment vertical="top"/>
    </xf>
    <xf numFmtId="176" fontId="14" fillId="0" borderId="4" xfId="4" applyNumberFormat="1" applyFont="1" applyBorder="1" applyAlignment="1">
      <alignment vertical="top"/>
    </xf>
    <xf numFmtId="0" fontId="19" fillId="0" borderId="0" xfId="4" applyFont="1" applyAlignment="1">
      <alignment vertical="top"/>
    </xf>
    <xf numFmtId="0" fontId="8" fillId="0" borderId="1" xfId="4" applyFont="1" applyBorder="1" applyAlignment="1">
      <alignment horizontal="left" vertical="top" wrapText="1"/>
    </xf>
    <xf numFmtId="0" fontId="14" fillId="0" borderId="0" xfId="2" applyFont="1" applyAlignment="1">
      <alignment vertical="center"/>
    </xf>
    <xf numFmtId="176" fontId="14" fillId="0" borderId="11" xfId="2" applyNumberFormat="1" applyFont="1" applyBorder="1" applyAlignment="1">
      <alignment vertical="top"/>
    </xf>
    <xf numFmtId="176" fontId="14" fillId="0" borderId="13" xfId="2" applyNumberFormat="1" applyFont="1" applyBorder="1" applyAlignment="1">
      <alignment vertical="top"/>
    </xf>
    <xf numFmtId="176" fontId="19" fillId="0" borderId="6" xfId="2" applyNumberFormat="1" applyFont="1" applyBorder="1" applyAlignment="1">
      <alignment vertical="top"/>
    </xf>
    <xf numFmtId="176" fontId="19" fillId="0" borderId="4" xfId="2" applyNumberFormat="1" applyFont="1" applyBorder="1" applyAlignment="1">
      <alignment vertical="top"/>
    </xf>
    <xf numFmtId="0" fontId="19" fillId="0" borderId="0" xfId="2" applyFont="1" applyAlignment="1">
      <alignment vertical="top"/>
    </xf>
    <xf numFmtId="176" fontId="14" fillId="0" borderId="6" xfId="2" applyNumberFormat="1" applyFont="1" applyBorder="1" applyAlignment="1">
      <alignment vertical="top"/>
    </xf>
    <xf numFmtId="176" fontId="14" fillId="0" borderId="4" xfId="2" applyNumberFormat="1" applyFont="1" applyBorder="1" applyAlignment="1">
      <alignment vertical="top"/>
    </xf>
    <xf numFmtId="0" fontId="14" fillId="0" borderId="1" xfId="2" applyFont="1" applyBorder="1" applyAlignment="1">
      <alignment vertical="top"/>
    </xf>
    <xf numFmtId="3" fontId="19" fillId="0" borderId="3" xfId="2" applyNumberFormat="1" applyFont="1" applyBorder="1" applyAlignment="1">
      <alignment vertical="top"/>
    </xf>
    <xf numFmtId="3" fontId="19" fillId="0" borderId="17" xfId="2" applyNumberFormat="1" applyFont="1" applyBorder="1" applyAlignment="1">
      <alignment vertical="top"/>
    </xf>
    <xf numFmtId="0" fontId="18" fillId="0" borderId="25" xfId="5" applyNumberFormat="1" applyFont="1" applyBorder="1" applyAlignment="1">
      <alignment vertical="top" wrapText="1"/>
    </xf>
    <xf numFmtId="0" fontId="14" fillId="0" borderId="25" xfId="5" applyFont="1" applyBorder="1" applyAlignment="1">
      <alignment horizontal="center" vertical="distributed" wrapText="1"/>
    </xf>
    <xf numFmtId="0" fontId="14" fillId="0" borderId="6" xfId="5" applyFont="1" applyBorder="1" applyAlignment="1">
      <alignment horizontal="center" vertical="distributed" wrapText="1"/>
    </xf>
    <xf numFmtId="0" fontId="19" fillId="0" borderId="17" xfId="5" applyNumberFormat="1" applyFont="1" applyBorder="1" applyAlignment="1">
      <alignment vertical="top" wrapText="1"/>
    </xf>
    <xf numFmtId="176" fontId="19" fillId="0" borderId="1" xfId="5" applyNumberFormat="1" applyFont="1" applyBorder="1" applyAlignment="1">
      <alignment vertical="top"/>
    </xf>
    <xf numFmtId="176" fontId="14" fillId="0" borderId="1" xfId="5" applyNumberFormat="1" applyFont="1" applyBorder="1" applyAlignment="1">
      <alignment vertical="top"/>
    </xf>
    <xf numFmtId="176" fontId="19" fillId="0" borderId="19" xfId="5" applyNumberFormat="1" applyFont="1" applyBorder="1" applyAlignment="1">
      <alignment vertical="top"/>
    </xf>
    <xf numFmtId="176" fontId="14" fillId="0" borderId="6" xfId="5" applyNumberFormat="1" applyFont="1" applyBorder="1" applyAlignment="1">
      <alignment horizontal="center" vertical="top"/>
    </xf>
    <xf numFmtId="0" fontId="8" fillId="0" borderId="2" xfId="5" applyFont="1" applyBorder="1" applyAlignment="1">
      <alignment horizontal="center" vertical="center"/>
    </xf>
    <xf numFmtId="0" fontId="8" fillId="0" borderId="2" xfId="5" applyFont="1" applyBorder="1" applyAlignment="1">
      <alignment horizontal="center" vertical="distributed"/>
    </xf>
    <xf numFmtId="4" fontId="8" fillId="0" borderId="1" xfId="5" applyNumberFormat="1" applyFont="1" applyBorder="1" applyAlignment="1">
      <alignment vertical="top"/>
    </xf>
    <xf numFmtId="4" fontId="14" fillId="0" borderId="1" xfId="5" applyNumberFormat="1" applyFont="1" applyBorder="1" applyAlignment="1">
      <alignment vertical="top"/>
    </xf>
    <xf numFmtId="3" fontId="14" fillId="0" borderId="3" xfId="5" applyNumberFormat="1" applyFont="1" applyBorder="1" applyAlignment="1">
      <alignment vertical="top"/>
    </xf>
    <xf numFmtId="0" fontId="8" fillId="0" borderId="30" xfId="3" applyFont="1" applyBorder="1" applyAlignment="1">
      <alignment horizontal="center" vertical="center" wrapText="1" justifyLastLine="1"/>
    </xf>
    <xf numFmtId="0" fontId="8" fillId="0" borderId="4" xfId="3" applyFont="1" applyBorder="1" applyAlignment="1">
      <alignment vertical="top" wrapText="1"/>
    </xf>
    <xf numFmtId="4" fontId="38" fillId="0" borderId="1" xfId="5" applyNumberFormat="1" applyFont="1" applyBorder="1" applyAlignment="1">
      <alignment vertical="top"/>
    </xf>
    <xf numFmtId="3" fontId="8" fillId="0" borderId="4" xfId="5" applyNumberFormat="1" applyFont="1" applyBorder="1" applyAlignment="1">
      <alignment vertical="top" wrapText="1"/>
    </xf>
    <xf numFmtId="0" fontId="8" fillId="0" borderId="0" xfId="5" applyFont="1" applyFill="1" applyAlignment="1">
      <alignment horizontal="right" vertical="top"/>
    </xf>
    <xf numFmtId="0" fontId="14" fillId="0" borderId="13" xfId="5" applyFont="1" applyFill="1" applyBorder="1" applyAlignment="1">
      <alignment vertical="top"/>
    </xf>
    <xf numFmtId="3" fontId="14" fillId="0" borderId="4" xfId="5" applyNumberFormat="1" applyFont="1" applyFill="1" applyBorder="1" applyAlignment="1">
      <alignment vertical="top"/>
    </xf>
    <xf numFmtId="0" fontId="14" fillId="0" borderId="4" xfId="0" applyFont="1" applyFill="1" applyBorder="1" applyAlignment="1">
      <alignment vertical="top"/>
    </xf>
    <xf numFmtId="0" fontId="14" fillId="0" borderId="4" xfId="5" applyFont="1" applyFill="1" applyBorder="1" applyAlignment="1">
      <alignment vertical="top"/>
    </xf>
    <xf numFmtId="3" fontId="14" fillId="0" borderId="17" xfId="5" applyNumberFormat="1" applyFont="1" applyFill="1" applyBorder="1" applyAlignment="1">
      <alignment vertical="top"/>
    </xf>
    <xf numFmtId="0" fontId="14" fillId="0" borderId="0" xfId="5" applyFont="1" applyFill="1" applyAlignment="1">
      <alignment vertical="top"/>
    </xf>
    <xf numFmtId="0" fontId="4" fillId="0" borderId="0" xfId="5" applyFont="1" applyFill="1" applyAlignment="1">
      <alignment vertical="top"/>
    </xf>
    <xf numFmtId="0" fontId="15" fillId="0" borderId="0" xfId="5" applyFont="1" applyFill="1" applyAlignment="1">
      <alignment vertical="top"/>
    </xf>
    <xf numFmtId="0" fontId="8" fillId="0" borderId="30" xfId="5" applyFont="1" applyFill="1" applyBorder="1" applyAlignment="1">
      <alignment horizontal="center" vertical="center"/>
    </xf>
    <xf numFmtId="0" fontId="8" fillId="0" borderId="2" xfId="5" applyFont="1" applyFill="1" applyBorder="1" applyAlignment="1">
      <alignment horizontal="center" vertical="center"/>
    </xf>
    <xf numFmtId="0" fontId="8" fillId="0" borderId="5" xfId="5" applyFont="1" applyFill="1" applyBorder="1" applyAlignment="1">
      <alignment horizontal="center" vertical="center"/>
    </xf>
    <xf numFmtId="0" fontId="14" fillId="0" borderId="9" xfId="5" applyFont="1" applyFill="1" applyBorder="1" applyAlignment="1">
      <alignment horizontal="distributed" vertical="center"/>
    </xf>
    <xf numFmtId="0" fontId="14" fillId="0" borderId="0" xfId="5" applyFont="1" applyFill="1" applyBorder="1" applyAlignment="1">
      <alignment horizontal="distributed" vertical="center"/>
    </xf>
    <xf numFmtId="0" fontId="14" fillId="0" borderId="13" xfId="0" applyFont="1" applyFill="1" applyBorder="1" applyAlignment="1">
      <alignment vertical="top" wrapText="1"/>
    </xf>
    <xf numFmtId="0" fontId="8" fillId="0" borderId="1" xfId="5" applyFont="1" applyFill="1" applyBorder="1" applyAlignment="1">
      <alignment vertical="top" wrapText="1"/>
    </xf>
    <xf numFmtId="176" fontId="14" fillId="0" borderId="0" xfId="5" applyNumberFormat="1" applyFont="1" applyFill="1" applyBorder="1" applyAlignment="1">
      <alignment vertical="top" wrapText="1"/>
    </xf>
    <xf numFmtId="0" fontId="19" fillId="0" borderId="0" xfId="5" applyFont="1" applyFill="1" applyAlignment="1">
      <alignment vertical="top"/>
    </xf>
    <xf numFmtId="0" fontId="14" fillId="0" borderId="1" xfId="5" applyFont="1" applyFill="1" applyBorder="1" applyAlignment="1">
      <alignment vertical="top" wrapText="1"/>
    </xf>
    <xf numFmtId="0" fontId="14" fillId="0" borderId="4" xfId="0" applyFont="1" applyFill="1" applyBorder="1" applyAlignment="1">
      <alignment vertical="top" wrapText="1"/>
    </xf>
    <xf numFmtId="0" fontId="26" fillId="0" borderId="0" xfId="5" applyFont="1" applyFill="1" applyAlignment="1">
      <alignment vertical="top"/>
    </xf>
    <xf numFmtId="3" fontId="35" fillId="0" borderId="3" xfId="5" applyNumberFormat="1" applyFont="1" applyFill="1" applyBorder="1" applyAlignment="1">
      <alignment vertical="top" wrapText="1"/>
    </xf>
    <xf numFmtId="10" fontId="14" fillId="0" borderId="0" xfId="5" applyNumberFormat="1" applyFont="1" applyAlignment="1">
      <alignment horizontal="center" vertical="top"/>
    </xf>
    <xf numFmtId="10" fontId="14" fillId="0" borderId="11" xfId="0" applyNumberFormat="1" applyFont="1" applyBorder="1" applyAlignment="1">
      <alignment horizontal="center" vertical="center"/>
    </xf>
    <xf numFmtId="10" fontId="14" fillId="0" borderId="6" xfId="5" applyNumberFormat="1" applyFont="1" applyBorder="1" applyAlignment="1">
      <alignment horizontal="center" vertical="top"/>
    </xf>
    <xf numFmtId="10" fontId="19" fillId="0" borderId="3" xfId="5" applyNumberFormat="1" applyFont="1" applyBorder="1" applyAlignment="1">
      <alignment horizontal="center" vertical="top"/>
    </xf>
    <xf numFmtId="10" fontId="8" fillId="0" borderId="2" xfId="5" applyNumberFormat="1" applyFont="1" applyBorder="1" applyAlignment="1">
      <alignment horizontal="center" vertical="center" wrapText="1"/>
    </xf>
    <xf numFmtId="10" fontId="14" fillId="0" borderId="6" xfId="5" applyNumberFormat="1" applyFont="1" applyBorder="1" applyAlignment="1">
      <alignment horizontal="right" vertical="top"/>
    </xf>
    <xf numFmtId="10" fontId="19" fillId="0" borderId="6" xfId="5" applyNumberFormat="1" applyFont="1" applyBorder="1" applyAlignment="1">
      <alignment horizontal="center" vertical="top"/>
    </xf>
    <xf numFmtId="176" fontId="26" fillId="0" borderId="0" xfId="2" applyNumberFormat="1" applyFont="1" applyAlignment="1">
      <alignment vertical="top"/>
    </xf>
    <xf numFmtId="176" fontId="8" fillId="0" borderId="6" xfId="4" applyNumberFormat="1" applyFont="1" applyBorder="1" applyAlignment="1">
      <alignment horizontal="center" vertical="top"/>
    </xf>
    <xf numFmtId="176" fontId="14" fillId="0" borderId="12" xfId="2" applyNumberFormat="1" applyFont="1" applyBorder="1" applyAlignment="1">
      <alignment vertical="top"/>
    </xf>
    <xf numFmtId="176" fontId="19" fillId="0" borderId="21" xfId="2" applyNumberFormat="1" applyFont="1" applyBorder="1" applyAlignment="1">
      <alignment vertical="top"/>
    </xf>
    <xf numFmtId="176" fontId="14" fillId="0" borderId="21" xfId="2" applyNumberFormat="1" applyFont="1" applyBorder="1" applyAlignment="1">
      <alignment vertical="top"/>
    </xf>
    <xf numFmtId="3" fontId="32" fillId="0" borderId="6" xfId="5" applyNumberFormat="1" applyFont="1" applyFill="1" applyBorder="1" applyAlignment="1">
      <alignment vertical="top" wrapText="1"/>
    </xf>
    <xf numFmtId="0" fontId="32" fillId="0" borderId="6" xfId="5" applyFont="1" applyFill="1" applyBorder="1" applyAlignment="1">
      <alignment horizontal="center" vertical="top" wrapText="1"/>
    </xf>
    <xf numFmtId="3" fontId="32" fillId="0" borderId="4" xfId="5" applyNumberFormat="1" applyFont="1" applyFill="1" applyBorder="1" applyAlignment="1">
      <alignment vertical="top" wrapText="1"/>
    </xf>
    <xf numFmtId="0" fontId="35" fillId="0" borderId="3" xfId="5" applyFont="1" applyFill="1" applyBorder="1" applyAlignment="1">
      <alignment horizontal="center" vertical="top" wrapText="1"/>
    </xf>
    <xf numFmtId="3" fontId="35" fillId="0" borderId="17" xfId="5" applyNumberFormat="1" applyFont="1" applyFill="1" applyBorder="1" applyAlignment="1">
      <alignment vertical="top" wrapText="1"/>
    </xf>
    <xf numFmtId="0" fontId="9" fillId="0" borderId="0" xfId="3" applyFont="1" applyAlignment="1">
      <alignment horizontal="left" vertical="top"/>
    </xf>
    <xf numFmtId="0" fontId="45" fillId="0" borderId="0" xfId="3" applyFont="1" applyAlignment="1">
      <alignment vertical="top"/>
    </xf>
    <xf numFmtId="0" fontId="16" fillId="0" borderId="0" xfId="2" applyFont="1" applyFill="1" applyBorder="1" applyAlignment="1">
      <alignment vertical="top"/>
    </xf>
    <xf numFmtId="0" fontId="20" fillId="0" borderId="0" xfId="2" applyFont="1" applyAlignment="1">
      <alignment vertical="center"/>
    </xf>
    <xf numFmtId="0" fontId="46" fillId="0" borderId="6" xfId="5" applyFont="1" applyFill="1" applyBorder="1" applyAlignment="1">
      <alignment vertical="top" wrapText="1"/>
    </xf>
    <xf numFmtId="0" fontId="46" fillId="0" borderId="6" xfId="3" applyFont="1" applyBorder="1" applyAlignment="1">
      <alignment vertical="top"/>
    </xf>
    <xf numFmtId="0" fontId="46" fillId="0" borderId="1" xfId="3" applyFont="1" applyBorder="1" applyAlignment="1">
      <alignment vertical="top"/>
    </xf>
    <xf numFmtId="0" fontId="46" fillId="0" borderId="19" xfId="5" applyFont="1" applyBorder="1" applyAlignment="1">
      <alignment horizontal="center" vertical="top"/>
    </xf>
    <xf numFmtId="0" fontId="46" fillId="0" borderId="1" xfId="5" applyNumberFormat="1" applyFont="1" applyBorder="1" applyAlignment="1">
      <alignment vertical="top" wrapText="1"/>
    </xf>
    <xf numFmtId="0" fontId="46" fillId="0" borderId="25" xfId="5" applyNumberFormat="1" applyFont="1" applyBorder="1" applyAlignment="1">
      <alignment vertical="top" wrapText="1"/>
    </xf>
    <xf numFmtId="0" fontId="46" fillId="0" borderId="25" xfId="5" applyNumberFormat="1" applyFont="1" applyFill="1" applyBorder="1" applyAlignment="1">
      <alignment vertical="top" wrapText="1"/>
    </xf>
    <xf numFmtId="3" fontId="46" fillId="0" borderId="3" xfId="5" applyNumberFormat="1" applyFont="1" applyBorder="1" applyAlignment="1">
      <alignment horizontal="center" vertical="top"/>
    </xf>
    <xf numFmtId="0" fontId="46" fillId="0" borderId="1" xfId="2" applyFont="1" applyBorder="1" applyAlignment="1">
      <alignment vertical="top"/>
    </xf>
    <xf numFmtId="0" fontId="46" fillId="0" borderId="6" xfId="5" applyFont="1" applyFill="1" applyBorder="1" applyAlignment="1">
      <alignment vertical="top"/>
    </xf>
    <xf numFmtId="0" fontId="4" fillId="0" borderId="0" xfId="3" applyFont="1" applyFill="1" applyBorder="1" applyAlignment="1">
      <alignment vertical="top"/>
    </xf>
    <xf numFmtId="0" fontId="15" fillId="0" borderId="0" xfId="3" applyFont="1" applyFill="1" applyBorder="1" applyAlignment="1">
      <alignment vertical="top"/>
    </xf>
    <xf numFmtId="0" fontId="24" fillId="0" borderId="0" xfId="3" applyFont="1" applyFill="1" applyBorder="1" applyAlignment="1">
      <alignment vertical="top"/>
    </xf>
    <xf numFmtId="0" fontId="24" fillId="0" borderId="33" xfId="3" applyFont="1" applyFill="1" applyBorder="1" applyAlignment="1">
      <alignment vertical="center" wrapText="1"/>
    </xf>
    <xf numFmtId="0" fontId="24" fillId="0" borderId="0" xfId="3" applyFont="1" applyFill="1" applyBorder="1" applyAlignment="1">
      <alignment vertical="center" wrapText="1"/>
    </xf>
    <xf numFmtId="0" fontId="24" fillId="0" borderId="34" xfId="3" applyFont="1" applyFill="1" applyBorder="1" applyAlignment="1">
      <alignment horizontal="left" vertical="center" wrapText="1"/>
    </xf>
    <xf numFmtId="0" fontId="24" fillId="0" borderId="0" xfId="3" applyFont="1" applyFill="1" applyBorder="1" applyAlignment="1">
      <alignment horizontal="left" vertical="center" wrapText="1"/>
    </xf>
    <xf numFmtId="0" fontId="14" fillId="0" borderId="0" xfId="3" applyFont="1" applyFill="1" applyBorder="1" applyAlignment="1">
      <alignment vertical="top"/>
    </xf>
    <xf numFmtId="3" fontId="46" fillId="0" borderId="4" xfId="5" applyNumberFormat="1" applyFont="1" applyBorder="1" applyAlignment="1">
      <alignment vertical="top" wrapText="1"/>
    </xf>
    <xf numFmtId="0" fontId="46" fillId="0" borderId="21" xfId="2" applyFont="1" applyBorder="1" applyAlignment="1">
      <alignment vertical="top"/>
    </xf>
    <xf numFmtId="0" fontId="46" fillId="0" borderId="21" xfId="2" applyFont="1" applyFill="1" applyBorder="1" applyAlignment="1">
      <alignment vertical="top"/>
    </xf>
    <xf numFmtId="0" fontId="8" fillId="0" borderId="21" xfId="2" applyFont="1" applyFill="1" applyBorder="1" applyAlignment="1">
      <alignment vertical="top"/>
    </xf>
    <xf numFmtId="0" fontId="8" fillId="0" borderId="21" xfId="2" applyFont="1" applyFill="1" applyBorder="1" applyAlignment="1">
      <alignment vertical="top" shrinkToFit="1"/>
    </xf>
    <xf numFmtId="0" fontId="8" fillId="0" borderId="6" xfId="2" applyFont="1" applyFill="1" applyBorder="1" applyAlignment="1">
      <alignment vertical="top"/>
    </xf>
    <xf numFmtId="0" fontId="8" fillId="0" borderId="21" xfId="2" applyFont="1" applyBorder="1" applyAlignment="1">
      <alignment vertical="top"/>
    </xf>
    <xf numFmtId="0" fontId="46" fillId="0" borderId="6" xfId="2" applyFont="1" applyBorder="1" applyAlignment="1">
      <alignment vertical="center"/>
    </xf>
    <xf numFmtId="0" fontId="46" fillId="0" borderId="6" xfId="2" applyFont="1" applyBorder="1" applyAlignment="1">
      <alignment vertical="top"/>
    </xf>
    <xf numFmtId="0" fontId="8" fillId="0" borderId="6" xfId="2" applyFont="1" applyBorder="1" applyAlignment="1">
      <alignment vertical="top"/>
    </xf>
    <xf numFmtId="0" fontId="12" fillId="0" borderId="21" xfId="2" applyFont="1" applyBorder="1" applyAlignment="1">
      <alignment horizontal="center" vertical="top"/>
    </xf>
    <xf numFmtId="0" fontId="14" fillId="0" borderId="11" xfId="2" applyFont="1" applyBorder="1" applyAlignment="1">
      <alignment vertical="top"/>
    </xf>
    <xf numFmtId="0" fontId="14" fillId="0" borderId="13" xfId="2" applyFont="1" applyBorder="1" applyAlignment="1">
      <alignment vertical="top"/>
    </xf>
    <xf numFmtId="3" fontId="19" fillId="0" borderId="6" xfId="2" applyNumberFormat="1" applyFont="1" applyBorder="1" applyAlignment="1">
      <alignment vertical="top"/>
    </xf>
    <xf numFmtId="3" fontId="19" fillId="0" borderId="4" xfId="2" applyNumberFormat="1" applyFont="1" applyBorder="1" applyAlignment="1">
      <alignment vertical="top"/>
    </xf>
    <xf numFmtId="3" fontId="19" fillId="0" borderId="6" xfId="2" applyNumberFormat="1" applyFont="1" applyFill="1" applyBorder="1" applyAlignment="1">
      <alignment vertical="top"/>
    </xf>
    <xf numFmtId="3" fontId="14" fillId="0" borderId="6" xfId="2" applyNumberFormat="1" applyFont="1" applyFill="1" applyBorder="1" applyAlignment="1">
      <alignment vertical="top"/>
    </xf>
    <xf numFmtId="3" fontId="14" fillId="0" borderId="4" xfId="2" applyNumberFormat="1" applyFont="1" applyBorder="1" applyAlignment="1">
      <alignment vertical="top"/>
    </xf>
    <xf numFmtId="3" fontId="14" fillId="0" borderId="6" xfId="2" applyNumberFormat="1" applyFont="1" applyBorder="1" applyAlignment="1">
      <alignment vertical="top"/>
    </xf>
    <xf numFmtId="3" fontId="19" fillId="0" borderId="6" xfId="2" applyNumberFormat="1" applyFont="1" applyBorder="1" applyAlignment="1">
      <alignment vertical="center"/>
    </xf>
    <xf numFmtId="3" fontId="19" fillId="0" borderId="4" xfId="2" applyNumberFormat="1" applyFont="1" applyBorder="1" applyAlignment="1">
      <alignment vertical="center"/>
    </xf>
    <xf numFmtId="3" fontId="19" fillId="0" borderId="35" xfId="2" applyNumberFormat="1" applyFont="1" applyBorder="1" applyAlignment="1">
      <alignment vertical="top"/>
    </xf>
    <xf numFmtId="3" fontId="19" fillId="0" borderId="1" xfId="2" applyNumberFormat="1" applyFont="1" applyBorder="1" applyAlignment="1">
      <alignment vertical="top"/>
    </xf>
    <xf numFmtId="3" fontId="14" fillId="0" borderId="1" xfId="2" applyNumberFormat="1" applyFont="1" applyBorder="1" applyAlignment="1">
      <alignment vertical="top"/>
    </xf>
    <xf numFmtId="3" fontId="14" fillId="0" borderId="1" xfId="2" applyNumberFormat="1" applyFont="1" applyFill="1" applyBorder="1" applyAlignment="1">
      <alignment vertical="top"/>
    </xf>
    <xf numFmtId="3" fontId="19" fillId="0" borderId="35" xfId="2" applyNumberFormat="1" applyFont="1" applyBorder="1" applyAlignment="1">
      <alignment vertical="center"/>
    </xf>
    <xf numFmtId="178" fontId="19" fillId="0" borderId="25" xfId="5" applyNumberFormat="1" applyFont="1" applyFill="1" applyBorder="1" applyAlignment="1">
      <alignment horizontal="right" vertical="top"/>
    </xf>
    <xf numFmtId="4" fontId="38" fillId="0" borderId="19" xfId="5" applyNumberFormat="1" applyFont="1" applyBorder="1" applyAlignment="1">
      <alignment vertical="top"/>
    </xf>
    <xf numFmtId="3" fontId="14" fillId="0" borderId="25" xfId="2" applyNumberFormat="1" applyFont="1" applyFill="1" applyBorder="1" applyAlignment="1">
      <alignment vertical="top"/>
    </xf>
    <xf numFmtId="3" fontId="19" fillId="0" borderId="25" xfId="2" applyNumberFormat="1" applyFont="1" applyFill="1" applyBorder="1" applyAlignment="1">
      <alignment vertical="top"/>
    </xf>
    <xf numFmtId="176" fontId="8" fillId="0" borderId="6" xfId="5" applyNumberFormat="1" applyFont="1" applyBorder="1" applyAlignment="1">
      <alignment vertical="top" wrapText="1"/>
    </xf>
    <xf numFmtId="0" fontId="46" fillId="0" borderId="6" xfId="2" applyFont="1" applyFill="1" applyBorder="1" applyAlignment="1">
      <alignment vertical="top"/>
    </xf>
    <xf numFmtId="0" fontId="24" fillId="0" borderId="0" xfId="5" applyFont="1" applyFill="1" applyAlignment="1">
      <alignment horizontal="center"/>
    </xf>
    <xf numFmtId="0" fontId="46" fillId="0" borderId="19" xfId="5" applyFont="1" applyFill="1" applyBorder="1" applyAlignment="1">
      <alignment horizontal="center" vertical="center" wrapText="1"/>
    </xf>
    <xf numFmtId="176" fontId="19" fillId="0" borderId="3" xfId="5" applyNumberFormat="1" applyFont="1" applyFill="1" applyBorder="1" applyAlignment="1">
      <alignment vertical="center"/>
    </xf>
    <xf numFmtId="0" fontId="14" fillId="0" borderId="17" xfId="0" applyFont="1" applyFill="1" applyBorder="1" applyAlignment="1">
      <alignment vertical="center" wrapText="1"/>
    </xf>
    <xf numFmtId="41" fontId="14" fillId="0" borderId="1" xfId="5" applyNumberFormat="1" applyFont="1" applyFill="1" applyBorder="1" applyAlignment="1">
      <alignment vertical="top"/>
    </xf>
    <xf numFmtId="0" fontId="46" fillId="0" borderId="6" xfId="2" applyFont="1" applyBorder="1" applyAlignment="1">
      <alignment horizontal="center" vertical="center"/>
    </xf>
    <xf numFmtId="3" fontId="19" fillId="0" borderId="1" xfId="2" applyNumberFormat="1" applyFont="1" applyBorder="1" applyAlignment="1">
      <alignment vertical="center"/>
    </xf>
    <xf numFmtId="0" fontId="24" fillId="0" borderId="0" xfId="2" applyFont="1" applyBorder="1" applyAlignment="1">
      <alignment vertical="center"/>
    </xf>
    <xf numFmtId="0" fontId="10" fillId="0" borderId="25" xfId="0" applyFont="1" applyFill="1" applyBorder="1" applyAlignment="1">
      <alignment horizontal="center" vertical="center" wrapText="1"/>
    </xf>
    <xf numFmtId="176" fontId="19" fillId="0" borderId="1" xfId="3" applyNumberFormat="1" applyFont="1" applyBorder="1" applyAlignment="1">
      <alignment vertical="top"/>
    </xf>
    <xf numFmtId="180" fontId="19" fillId="0" borderId="25" xfId="3" applyNumberFormat="1" applyFont="1" applyBorder="1" applyAlignment="1">
      <alignment vertical="top"/>
    </xf>
    <xf numFmtId="176" fontId="14" fillId="0" borderId="1" xfId="3" applyNumberFormat="1" applyFont="1" applyBorder="1" applyAlignment="1">
      <alignment vertical="top"/>
    </xf>
    <xf numFmtId="180" fontId="14" fillId="0" borderId="25" xfId="3" applyNumberFormat="1" applyFont="1" applyBorder="1" applyAlignment="1">
      <alignment vertical="top"/>
    </xf>
    <xf numFmtId="0" fontId="14" fillId="0" borderId="25" xfId="3" applyFont="1" applyBorder="1" applyAlignment="1">
      <alignment vertical="top"/>
    </xf>
    <xf numFmtId="0" fontId="22" fillId="0" borderId="0" xfId="3" applyFont="1" applyFill="1" applyAlignment="1">
      <alignment horizontal="center" vertical="top"/>
    </xf>
    <xf numFmtId="0" fontId="6" fillId="0" borderId="0" xfId="3" applyFont="1" applyFill="1" applyAlignment="1">
      <alignment horizontal="center" vertical="top"/>
    </xf>
    <xf numFmtId="0" fontId="60" fillId="0" borderId="31" xfId="3" applyFont="1" applyFill="1" applyBorder="1" applyAlignment="1">
      <alignment vertical="center" wrapText="1"/>
    </xf>
    <xf numFmtId="0" fontId="20" fillId="0" borderId="31" xfId="3" applyFont="1" applyFill="1" applyBorder="1" applyAlignment="1">
      <alignment horizontal="justify" vertical="center" wrapText="1"/>
    </xf>
    <xf numFmtId="0" fontId="24" fillId="0" borderId="31" xfId="3" applyFont="1" applyFill="1" applyBorder="1" applyAlignment="1">
      <alignment horizontal="justify" vertical="center" wrapText="1"/>
    </xf>
    <xf numFmtId="0" fontId="24" fillId="0" borderId="31" xfId="3" applyFont="1" applyFill="1" applyBorder="1" applyAlignment="1">
      <alignment horizontal="left" vertical="center" wrapText="1"/>
    </xf>
    <xf numFmtId="0" fontId="24" fillId="0" borderId="32" xfId="3" applyFont="1" applyFill="1" applyBorder="1" applyAlignment="1">
      <alignment horizontal="left" vertical="center" wrapText="1"/>
    </xf>
    <xf numFmtId="0" fontId="24" fillId="0" borderId="31" xfId="3" applyFont="1" applyFill="1" applyBorder="1" applyAlignment="1">
      <alignment horizontal="left" vertical="top" wrapText="1"/>
    </xf>
    <xf numFmtId="0" fontId="24" fillId="0" borderId="31" xfId="3" applyFont="1" applyFill="1" applyBorder="1" applyAlignment="1">
      <alignment vertical="center" wrapText="1"/>
    </xf>
    <xf numFmtId="0" fontId="24" fillId="0" borderId="32" xfId="3" applyFont="1" applyFill="1" applyBorder="1" applyAlignment="1">
      <alignment vertical="center" wrapText="1"/>
    </xf>
    <xf numFmtId="3" fontId="27" fillId="0" borderId="6" xfId="5" applyNumberFormat="1" applyFont="1" applyFill="1" applyBorder="1" applyAlignment="1">
      <alignment vertical="top" wrapText="1"/>
    </xf>
    <xf numFmtId="0" fontId="27" fillId="0" borderId="6" xfId="5" applyFont="1" applyFill="1" applyBorder="1" applyAlignment="1">
      <alignment vertical="top" wrapText="1"/>
    </xf>
    <xf numFmtId="0" fontId="62" fillId="0" borderId="4" xfId="3" applyFont="1" applyBorder="1" applyAlignment="1">
      <alignment vertical="top" wrapText="1"/>
    </xf>
    <xf numFmtId="0" fontId="8" fillId="0" borderId="6" xfId="2" applyFont="1" applyFill="1" applyBorder="1" applyAlignment="1">
      <alignment vertical="top" shrinkToFit="1"/>
    </xf>
    <xf numFmtId="0" fontId="10" fillId="0" borderId="0" xfId="3" applyFont="1" applyAlignment="1">
      <alignment vertical="top"/>
    </xf>
    <xf numFmtId="179" fontId="14" fillId="0" borderId="0" xfId="5" applyNumberFormat="1" applyFont="1" applyFill="1" applyAlignment="1">
      <alignment vertical="top"/>
    </xf>
    <xf numFmtId="0" fontId="24" fillId="0" borderId="0" xfId="5" applyFont="1" applyFill="1" applyAlignment="1">
      <alignment vertical="center"/>
    </xf>
    <xf numFmtId="3" fontId="14" fillId="0" borderId="9" xfId="5" applyNumberFormat="1" applyFont="1" applyFill="1" applyBorder="1" applyAlignment="1">
      <alignment vertical="top"/>
    </xf>
    <xf numFmtId="179" fontId="14" fillId="0" borderId="11" xfId="5" applyNumberFormat="1" applyFont="1" applyFill="1" applyBorder="1" applyAlignment="1">
      <alignment vertical="top"/>
    </xf>
    <xf numFmtId="0" fontId="14" fillId="0" borderId="10" xfId="5" applyFont="1" applyFill="1" applyBorder="1" applyAlignment="1">
      <alignment vertical="top"/>
    </xf>
    <xf numFmtId="176" fontId="19" fillId="0" borderId="1" xfId="5" applyNumberFormat="1" applyFont="1" applyFill="1" applyBorder="1" applyAlignment="1">
      <alignment vertical="top" wrapText="1"/>
    </xf>
    <xf numFmtId="0" fontId="46" fillId="0" borderId="25" xfId="5" applyFont="1" applyFill="1" applyBorder="1" applyAlignment="1">
      <alignment vertical="top"/>
    </xf>
    <xf numFmtId="176" fontId="19" fillId="0" borderId="4" xfId="5" applyNumberFormat="1" applyFont="1" applyFill="1" applyBorder="1" applyAlignment="1">
      <alignment vertical="top" wrapText="1"/>
    </xf>
    <xf numFmtId="176" fontId="14" fillId="0" borderId="1" xfId="5" applyNumberFormat="1" applyFont="1" applyFill="1" applyBorder="1" applyAlignment="1">
      <alignment vertical="top" wrapText="1"/>
    </xf>
    <xf numFmtId="179" fontId="14" fillId="0" borderId="6" xfId="5" applyNumberFormat="1" applyFont="1" applyFill="1" applyBorder="1" applyAlignment="1">
      <alignment vertical="top" wrapText="1"/>
    </xf>
    <xf numFmtId="0" fontId="8" fillId="0" borderId="25" xfId="5" applyFont="1" applyFill="1" applyBorder="1" applyAlignment="1">
      <alignment vertical="top"/>
    </xf>
    <xf numFmtId="176" fontId="14" fillId="0" borderId="4" xfId="5" applyNumberFormat="1" applyFont="1" applyFill="1" applyBorder="1" applyAlignment="1">
      <alignment vertical="top" wrapText="1"/>
    </xf>
    <xf numFmtId="176" fontId="14" fillId="0" borderId="6" xfId="5" applyNumberFormat="1" applyFont="1" applyFill="1" applyBorder="1" applyAlignment="1">
      <alignment vertical="top" wrapText="1"/>
    </xf>
    <xf numFmtId="176" fontId="19" fillId="0" borderId="6" xfId="5" applyNumberFormat="1" applyFont="1" applyFill="1" applyBorder="1" applyAlignment="1">
      <alignment vertical="top" wrapText="1"/>
    </xf>
    <xf numFmtId="176" fontId="14" fillId="0" borderId="19" xfId="5" applyNumberFormat="1" applyFont="1" applyFill="1" applyBorder="1" applyAlignment="1">
      <alignment vertical="top" wrapText="1"/>
    </xf>
    <xf numFmtId="176" fontId="14" fillId="0" borderId="3" xfId="5" applyNumberFormat="1" applyFont="1" applyFill="1" applyBorder="1" applyAlignment="1">
      <alignment vertical="top" wrapText="1"/>
    </xf>
    <xf numFmtId="0" fontId="8" fillId="0" borderId="18" xfId="5" applyFont="1" applyFill="1" applyBorder="1" applyAlignment="1">
      <alignment vertical="top"/>
    </xf>
    <xf numFmtId="176" fontId="14" fillId="0" borderId="17" xfId="5" applyNumberFormat="1" applyFont="1" applyFill="1" applyBorder="1" applyAlignment="1">
      <alignment vertical="top" wrapText="1"/>
    </xf>
    <xf numFmtId="176" fontId="14" fillId="0" borderId="1" xfId="5" applyNumberFormat="1" applyFont="1" applyFill="1" applyBorder="1" applyAlignment="1">
      <alignment vertical="center" wrapText="1"/>
    </xf>
    <xf numFmtId="176" fontId="14" fillId="0" borderId="6" xfId="5" applyNumberFormat="1" applyFont="1" applyFill="1" applyBorder="1" applyAlignment="1">
      <alignment vertical="center" wrapText="1"/>
    </xf>
    <xf numFmtId="0" fontId="8" fillId="0" borderId="25" xfId="5" applyFont="1" applyFill="1" applyBorder="1" applyAlignment="1">
      <alignment vertical="center"/>
    </xf>
    <xf numFmtId="176" fontId="14" fillId="0" borderId="4" xfId="5" applyNumberFormat="1" applyFont="1" applyFill="1" applyBorder="1" applyAlignment="1">
      <alignment vertical="center" wrapText="1"/>
    </xf>
    <xf numFmtId="179" fontId="19" fillId="0" borderId="36" xfId="5" applyNumberFormat="1" applyFont="1" applyFill="1" applyBorder="1" applyAlignment="1">
      <alignment vertical="center" wrapText="1"/>
    </xf>
    <xf numFmtId="179" fontId="46" fillId="0" borderId="18" xfId="5" applyNumberFormat="1" applyFont="1" applyFill="1" applyBorder="1" applyAlignment="1">
      <alignment horizontal="center" vertical="center"/>
    </xf>
    <xf numFmtId="179" fontId="19" fillId="0" borderId="17" xfId="5" applyNumberFormat="1" applyFont="1" applyFill="1" applyBorder="1" applyAlignment="1">
      <alignment vertical="center" wrapText="1"/>
    </xf>
    <xf numFmtId="0" fontId="19" fillId="0" borderId="0" xfId="5" applyFont="1" applyFill="1" applyAlignment="1">
      <alignment vertical="center"/>
    </xf>
    <xf numFmtId="179" fontId="26" fillId="0" borderId="0" xfId="5" applyNumberFormat="1" applyFont="1" applyFill="1" applyAlignment="1">
      <alignment vertical="top"/>
    </xf>
    <xf numFmtId="43" fontId="26" fillId="0" borderId="0" xfId="6" applyFont="1" applyFill="1" applyAlignment="1">
      <alignment vertical="top"/>
    </xf>
    <xf numFmtId="0" fontId="46" fillId="0" borderId="25" xfId="5" applyFont="1" applyFill="1" applyBorder="1" applyAlignment="1">
      <alignment vertical="top" wrapText="1"/>
    </xf>
    <xf numFmtId="0" fontId="24" fillId="0" borderId="0" xfId="5" applyFont="1" applyFill="1" applyAlignment="1">
      <alignment horizontal="center"/>
    </xf>
    <xf numFmtId="0" fontId="8" fillId="0" borderId="23" xfId="5" applyFont="1" applyFill="1" applyBorder="1" applyAlignment="1">
      <alignment horizontal="center" vertical="center"/>
    </xf>
    <xf numFmtId="0" fontId="8" fillId="0" borderId="28" xfId="5" applyFont="1" applyFill="1" applyBorder="1" applyAlignment="1">
      <alignment horizontal="center" vertical="center"/>
    </xf>
    <xf numFmtId="176" fontId="14" fillId="0" borderId="11" xfId="5" applyNumberFormat="1" applyFont="1" applyFill="1" applyBorder="1" applyAlignment="1">
      <alignment vertical="top"/>
    </xf>
    <xf numFmtId="3" fontId="14" fillId="0" borderId="29" xfId="5" applyNumberFormat="1" applyFont="1" applyFill="1" applyBorder="1" applyAlignment="1">
      <alignment vertical="top"/>
    </xf>
    <xf numFmtId="0" fontId="24" fillId="0" borderId="0" xfId="5" applyFont="1" applyFill="1" applyAlignment="1">
      <alignment vertical="top"/>
    </xf>
    <xf numFmtId="177" fontId="14" fillId="0" borderId="6" xfId="5" applyNumberFormat="1" applyFont="1" applyFill="1" applyBorder="1" applyAlignment="1">
      <alignment horizontal="right" vertical="top"/>
    </xf>
    <xf numFmtId="0" fontId="20" fillId="0" borderId="0" xfId="5" applyFont="1" applyFill="1" applyAlignment="1">
      <alignment vertical="top"/>
    </xf>
    <xf numFmtId="0" fontId="18" fillId="0" borderId="1" xfId="5" applyFont="1" applyFill="1" applyBorder="1" applyAlignment="1">
      <alignment vertical="top" wrapText="1"/>
    </xf>
    <xf numFmtId="177" fontId="19" fillId="0" borderId="6" xfId="5" applyNumberFormat="1" applyFont="1" applyFill="1" applyBorder="1" applyAlignment="1">
      <alignment horizontal="right" vertical="top"/>
    </xf>
    <xf numFmtId="0" fontId="8" fillId="0" borderId="1" xfId="5" applyFont="1" applyFill="1" applyBorder="1" applyAlignment="1">
      <alignment horizontal="left" vertical="top" wrapText="1"/>
    </xf>
    <xf numFmtId="0" fontId="14" fillId="0" borderId="1" xfId="5" applyFont="1" applyFill="1" applyBorder="1" applyAlignment="1">
      <alignment horizontal="left" vertical="top" wrapText="1"/>
    </xf>
    <xf numFmtId="176" fontId="14" fillId="0" borderId="26" xfId="5" applyNumberFormat="1" applyFont="1" applyFill="1" applyBorder="1" applyAlignment="1">
      <alignment horizontal="distributed" vertical="top"/>
    </xf>
    <xf numFmtId="176" fontId="14" fillId="0" borderId="26" xfId="5" applyNumberFormat="1" applyFont="1" applyFill="1" applyBorder="1" applyAlignment="1">
      <alignment vertical="top"/>
    </xf>
    <xf numFmtId="0" fontId="2" fillId="0" borderId="0" xfId="0" applyFont="1" applyFill="1"/>
    <xf numFmtId="0" fontId="46" fillId="0" borderId="19" xfId="5" applyFont="1" applyFill="1" applyBorder="1" applyAlignment="1">
      <alignment horizontal="center" vertical="top" wrapText="1"/>
    </xf>
    <xf numFmtId="176" fontId="19" fillId="0" borderId="3" xfId="5" applyNumberFormat="1" applyFont="1" applyFill="1" applyBorder="1" applyAlignment="1">
      <alignment vertical="top"/>
    </xf>
    <xf numFmtId="176" fontId="19" fillId="0" borderId="27" xfId="5" applyNumberFormat="1" applyFont="1" applyFill="1" applyBorder="1" applyAlignment="1">
      <alignment vertical="top"/>
    </xf>
    <xf numFmtId="41" fontId="14" fillId="0" borderId="4" xfId="2" applyNumberFormat="1" applyFont="1" applyBorder="1" applyAlignment="1">
      <alignment vertical="top"/>
    </xf>
    <xf numFmtId="41" fontId="14" fillId="0" borderId="25" xfId="2" applyNumberFormat="1" applyFont="1" applyFill="1" applyBorder="1" applyAlignment="1">
      <alignment vertical="top"/>
    </xf>
    <xf numFmtId="41" fontId="14" fillId="0" borderId="6" xfId="2" applyNumberFormat="1" applyFont="1" applyFill="1" applyBorder="1" applyAlignment="1">
      <alignment vertical="top"/>
    </xf>
    <xf numFmtId="41" fontId="14" fillId="0" borderId="1" xfId="2" applyNumberFormat="1" applyFont="1" applyBorder="1" applyAlignment="1">
      <alignment vertical="top"/>
    </xf>
    <xf numFmtId="41" fontId="14" fillId="0" borderId="6" xfId="4" applyNumberFormat="1" applyFont="1" applyBorder="1" applyAlignment="1">
      <alignment vertical="top"/>
    </xf>
    <xf numFmtId="41" fontId="19" fillId="0" borderId="1" xfId="3" applyNumberFormat="1" applyFont="1" applyBorder="1" applyAlignment="1">
      <alignment horizontal="right" vertical="top"/>
    </xf>
    <xf numFmtId="41" fontId="19" fillId="0" borderId="6" xfId="3" applyNumberFormat="1" applyFont="1" applyBorder="1" applyAlignment="1">
      <alignment horizontal="right" vertical="top"/>
    </xf>
    <xf numFmtId="41" fontId="14" fillId="0" borderId="6" xfId="5" applyNumberFormat="1" applyFont="1" applyFill="1" applyBorder="1" applyAlignment="1">
      <alignment vertical="top"/>
    </xf>
    <xf numFmtId="41" fontId="14" fillId="0" borderId="4" xfId="4" applyNumberFormat="1" applyFont="1" applyBorder="1" applyAlignment="1">
      <alignment vertical="top"/>
    </xf>
    <xf numFmtId="41" fontId="19" fillId="0" borderId="6" xfId="5" applyNumberFormat="1" applyFont="1" applyBorder="1" applyAlignment="1">
      <alignment vertical="top"/>
    </xf>
    <xf numFmtId="0" fontId="8" fillId="0" borderId="40" xfId="4" applyFont="1" applyBorder="1" applyAlignment="1">
      <alignment horizontal="center" vertical="center" wrapText="1"/>
    </xf>
    <xf numFmtId="0" fontId="14" fillId="0" borderId="4" xfId="0" applyFont="1" applyFill="1" applyBorder="1" applyAlignment="1">
      <alignment horizontal="justify" vertical="top" wrapText="1"/>
    </xf>
    <xf numFmtId="0" fontId="4" fillId="0" borderId="0" xfId="5" applyFont="1" applyBorder="1" applyAlignment="1">
      <alignment vertical="top"/>
    </xf>
    <xf numFmtId="0" fontId="15" fillId="0" borderId="0" xfId="5" applyFont="1" applyBorder="1" applyAlignment="1">
      <alignment vertical="top"/>
    </xf>
    <xf numFmtId="0" fontId="14" fillId="0" borderId="1" xfId="3" applyFont="1" applyBorder="1" applyAlignment="1">
      <alignment vertical="top" wrapText="1"/>
    </xf>
    <xf numFmtId="0" fontId="19" fillId="0" borderId="1" xfId="3" applyFont="1" applyBorder="1" applyAlignment="1">
      <alignment vertical="top"/>
    </xf>
    <xf numFmtId="0" fontId="19" fillId="0" borderId="19" xfId="3" applyFont="1" applyBorder="1" applyAlignment="1">
      <alignment vertical="top"/>
    </xf>
    <xf numFmtId="0" fontId="8" fillId="0" borderId="1" xfId="3" applyFont="1" applyBorder="1" applyAlignment="1">
      <alignment vertical="top" wrapText="1"/>
    </xf>
    <xf numFmtId="0" fontId="19" fillId="0" borderId="1" xfId="5" applyFont="1" applyBorder="1" applyAlignment="1">
      <alignment vertical="top"/>
    </xf>
    <xf numFmtId="0" fontId="19" fillId="0" borderId="1" xfId="5" applyNumberFormat="1" applyFont="1" applyBorder="1" applyAlignment="1">
      <alignment vertical="top" wrapText="1"/>
    </xf>
    <xf numFmtId="181" fontId="26" fillId="0" borderId="0" xfId="6" applyNumberFormat="1" applyFont="1" applyAlignment="1">
      <alignment vertical="top"/>
    </xf>
    <xf numFmtId="0" fontId="8" fillId="0" borderId="6" xfId="3" applyFont="1" applyBorder="1" applyAlignment="1">
      <alignment vertical="top" wrapText="1"/>
    </xf>
    <xf numFmtId="41" fontId="14" fillId="0" borderId="6" xfId="3" applyNumberFormat="1" applyFont="1" applyBorder="1" applyAlignment="1">
      <alignment horizontal="right" vertical="top"/>
    </xf>
    <xf numFmtId="0" fontId="8" fillId="0" borderId="1" xfId="3" applyFont="1" applyBorder="1" applyAlignment="1">
      <alignment vertical="top"/>
    </xf>
    <xf numFmtId="41" fontId="14" fillId="0" borderId="6" xfId="3" applyNumberFormat="1" applyFont="1" applyBorder="1" applyAlignment="1">
      <alignment vertical="top"/>
    </xf>
    <xf numFmtId="41" fontId="14" fillId="0" borderId="1" xfId="3" applyNumberFormat="1" applyFont="1" applyBorder="1" applyAlignment="1">
      <alignment horizontal="right" vertical="top"/>
    </xf>
    <xf numFmtId="0" fontId="58" fillId="0" borderId="0" xfId="3" applyFont="1" applyFill="1" applyAlignment="1">
      <alignment horizontal="center" vertical="top"/>
    </xf>
    <xf numFmtId="176" fontId="8" fillId="0" borderId="21" xfId="5" applyNumberFormat="1" applyFont="1" applyBorder="1" applyAlignment="1">
      <alignment vertical="top" wrapText="1"/>
    </xf>
    <xf numFmtId="0" fontId="64" fillId="0" borderId="31" xfId="3" applyFont="1" applyFill="1" applyBorder="1" applyAlignment="1">
      <alignment horizontal="justify" vertical="center" wrapText="1"/>
    </xf>
    <xf numFmtId="0" fontId="20" fillId="0" borderId="31" xfId="3" applyFont="1" applyFill="1" applyBorder="1" applyAlignment="1">
      <alignment vertical="center" wrapText="1"/>
    </xf>
    <xf numFmtId="0" fontId="59" fillId="0" borderId="0" xfId="5" applyFont="1" applyFill="1" applyBorder="1" applyAlignment="1">
      <alignment horizontal="right" vertical="center"/>
    </xf>
    <xf numFmtId="3" fontId="14" fillId="0" borderId="4" xfId="5" applyNumberFormat="1" applyFont="1" applyFill="1" applyBorder="1" applyAlignment="1">
      <alignment vertical="top" wrapText="1"/>
    </xf>
    <xf numFmtId="3" fontId="9" fillId="0" borderId="4" xfId="5" applyNumberFormat="1" applyFont="1" applyFill="1" applyBorder="1" applyAlignment="1">
      <alignment vertical="top" wrapText="1"/>
    </xf>
    <xf numFmtId="3" fontId="10" fillId="0" borderId="4" xfId="5" applyNumberFormat="1" applyFont="1" applyFill="1" applyBorder="1" applyAlignment="1">
      <alignment vertical="top" wrapText="1"/>
    </xf>
    <xf numFmtId="3" fontId="10" fillId="0" borderId="17" xfId="5" applyNumberFormat="1" applyFont="1" applyFill="1" applyBorder="1" applyAlignment="1">
      <alignment vertical="center" wrapText="1"/>
    </xf>
    <xf numFmtId="179" fontId="19" fillId="0" borderId="3" xfId="5" applyNumberFormat="1" applyFont="1" applyFill="1" applyBorder="1" applyAlignment="1">
      <alignment vertical="center" wrapText="1"/>
    </xf>
    <xf numFmtId="0" fontId="15" fillId="0" borderId="0" xfId="8" applyFont="1" applyAlignment="1">
      <alignment vertical="top"/>
    </xf>
    <xf numFmtId="0" fontId="14" fillId="0" borderId="0" xfId="8" applyFont="1" applyAlignment="1">
      <alignment vertical="top"/>
    </xf>
    <xf numFmtId="0" fontId="14" fillId="0" borderId="0" xfId="8" applyFont="1" applyAlignment="1">
      <alignment vertical="center"/>
    </xf>
    <xf numFmtId="0" fontId="8" fillId="0" borderId="15" xfId="8" applyFont="1" applyBorder="1" applyAlignment="1">
      <alignment horizontal="distributed" vertical="center" wrapText="1"/>
    </xf>
    <xf numFmtId="0" fontId="8" fillId="0" borderId="15" xfId="8" applyFont="1" applyBorder="1" applyAlignment="1">
      <alignment horizontal="distributed" vertical="distributed" wrapText="1"/>
    </xf>
    <xf numFmtId="3" fontId="14" fillId="0" borderId="9" xfId="8" applyNumberFormat="1" applyFont="1" applyBorder="1" applyAlignment="1">
      <alignment vertical="top"/>
    </xf>
    <xf numFmtId="176" fontId="14" fillId="0" borderId="11" xfId="8" applyNumberFormat="1" applyFont="1" applyBorder="1" applyAlignment="1">
      <alignment vertical="top"/>
    </xf>
    <xf numFmtId="176" fontId="14" fillId="0" borderId="12" xfId="8" applyNumberFormat="1" applyFont="1" applyBorder="1" applyAlignment="1">
      <alignment vertical="top"/>
    </xf>
    <xf numFmtId="176" fontId="14" fillId="0" borderId="13" xfId="8" applyNumberFormat="1" applyFont="1" applyBorder="1" applyAlignment="1">
      <alignment vertical="top"/>
    </xf>
    <xf numFmtId="3" fontId="66" fillId="0" borderId="6" xfId="9" applyNumberFormat="1" applyFont="1" applyBorder="1" applyAlignment="1">
      <alignment vertical="top"/>
    </xf>
    <xf numFmtId="176" fontId="19" fillId="0" borderId="6" xfId="8" applyNumberFormat="1" applyFont="1" applyBorder="1" applyAlignment="1">
      <alignment vertical="top"/>
    </xf>
    <xf numFmtId="176" fontId="19" fillId="0" borderId="21" xfId="8" applyNumberFormat="1" applyFont="1" applyBorder="1" applyAlignment="1">
      <alignment vertical="top"/>
    </xf>
    <xf numFmtId="176" fontId="19" fillId="0" borderId="4" xfId="8" applyNumberFormat="1" applyFont="1" applyBorder="1" applyAlignment="1">
      <alignment vertical="top"/>
    </xf>
    <xf numFmtId="0" fontId="19" fillId="0" borderId="0" xfId="8" applyFont="1" applyAlignment="1">
      <alignment vertical="top"/>
    </xf>
    <xf numFmtId="0" fontId="65" fillId="0" borderId="1" xfId="8" applyFont="1" applyBorder="1" applyAlignment="1">
      <alignment vertical="top" wrapText="1"/>
    </xf>
    <xf numFmtId="0" fontId="8" fillId="0" borderId="1" xfId="8" applyFont="1" applyBorder="1" applyAlignment="1">
      <alignment vertical="top"/>
    </xf>
    <xf numFmtId="3" fontId="63" fillId="0" borderId="6" xfId="9" applyNumberFormat="1" applyFont="1" applyBorder="1" applyAlignment="1">
      <alignment vertical="top"/>
    </xf>
    <xf numFmtId="176" fontId="14" fillId="0" borderId="6" xfId="8" applyNumberFormat="1" applyFont="1" applyBorder="1" applyAlignment="1">
      <alignment vertical="top"/>
    </xf>
    <xf numFmtId="176" fontId="14" fillId="0" borderId="21" xfId="8" applyNumberFormat="1" applyFont="1" applyBorder="1" applyAlignment="1">
      <alignment vertical="top"/>
    </xf>
    <xf numFmtId="176" fontId="14" fillId="0" borderId="4" xfId="8" applyNumberFormat="1" applyFont="1" applyBorder="1" applyAlignment="1">
      <alignment vertical="top"/>
    </xf>
    <xf numFmtId="0" fontId="8" fillId="0" borderId="1" xfId="8" applyFont="1" applyBorder="1" applyAlignment="1">
      <alignment vertical="top" wrapText="1"/>
    </xf>
    <xf numFmtId="0" fontId="14" fillId="0" borderId="1" xfId="8" applyFont="1" applyBorder="1" applyAlignment="1">
      <alignment vertical="top"/>
    </xf>
    <xf numFmtId="0" fontId="46" fillId="0" borderId="19" xfId="8" applyFont="1" applyBorder="1" applyAlignment="1">
      <alignment horizontal="distributed" vertical="top"/>
    </xf>
    <xf numFmtId="176" fontId="19" fillId="0" borderId="3" xfId="8" applyNumberFormat="1" applyFont="1" applyBorder="1" applyAlignment="1">
      <alignment vertical="top"/>
    </xf>
    <xf numFmtId="176" fontId="19" fillId="0" borderId="16" xfId="8" applyNumberFormat="1" applyFont="1" applyBorder="1" applyAlignment="1">
      <alignment vertical="top"/>
    </xf>
    <xf numFmtId="176" fontId="19" fillId="0" borderId="17" xfId="8" applyNumberFormat="1" applyFont="1" applyBorder="1" applyAlignment="1">
      <alignment vertical="top"/>
    </xf>
    <xf numFmtId="0" fontId="14" fillId="0" borderId="0" xfId="7" applyFont="1">
      <alignment vertical="center"/>
    </xf>
    <xf numFmtId="0" fontId="26" fillId="0" borderId="0" xfId="8" applyFont="1" applyAlignment="1">
      <alignment horizontal="left" vertical="top" indent="1"/>
    </xf>
    <xf numFmtId="0" fontId="26" fillId="0" borderId="0" xfId="8" applyFont="1" applyAlignment="1">
      <alignment vertical="top"/>
    </xf>
    <xf numFmtId="178" fontId="14" fillId="26" borderId="6" xfId="5" applyNumberFormat="1" applyFont="1" applyFill="1" applyBorder="1" applyAlignment="1">
      <alignment horizontal="right" vertical="top"/>
    </xf>
    <xf numFmtId="0" fontId="8" fillId="0" borderId="7" xfId="5" applyFont="1" applyBorder="1" applyAlignment="1">
      <alignment horizontal="center" vertical="distributed" wrapText="1"/>
    </xf>
    <xf numFmtId="0" fontId="50" fillId="0" borderId="31" xfId="3" applyFont="1" applyFill="1" applyBorder="1" applyAlignment="1">
      <alignment vertical="center" wrapText="1"/>
    </xf>
    <xf numFmtId="10" fontId="8" fillId="0" borderId="7" xfId="5" applyNumberFormat="1" applyFont="1" applyBorder="1" applyAlignment="1">
      <alignment horizontal="center" vertical="center" wrapText="1"/>
    </xf>
    <xf numFmtId="176" fontId="19" fillId="26" borderId="1" xfId="5" applyNumberFormat="1" applyFont="1" applyFill="1" applyBorder="1" applyAlignment="1">
      <alignment vertical="top"/>
    </xf>
    <xf numFmtId="41" fontId="19" fillId="26" borderId="6" xfId="5" applyNumberFormat="1" applyFont="1" applyFill="1" applyBorder="1" applyAlignment="1">
      <alignment vertical="top"/>
    </xf>
    <xf numFmtId="0" fontId="46" fillId="26" borderId="25" xfId="5" applyNumberFormat="1" applyFont="1" applyFill="1" applyBorder="1" applyAlignment="1">
      <alignment vertical="top" wrapText="1"/>
    </xf>
    <xf numFmtId="0" fontId="8" fillId="26" borderId="4" xfId="5" applyNumberFormat="1" applyFont="1" applyFill="1" applyBorder="1" applyAlignment="1">
      <alignment vertical="top" wrapText="1"/>
    </xf>
    <xf numFmtId="176" fontId="19" fillId="26" borderId="6" xfId="5" applyNumberFormat="1" applyFont="1" applyFill="1" applyBorder="1" applyAlignment="1">
      <alignment vertical="top"/>
    </xf>
    <xf numFmtId="176" fontId="14" fillId="26" borderId="1" xfId="5" applyNumberFormat="1" applyFont="1" applyFill="1" applyBorder="1" applyAlignment="1">
      <alignment vertical="top"/>
    </xf>
    <xf numFmtId="176" fontId="14" fillId="26" borderId="6" xfId="5" applyNumberFormat="1" applyFont="1" applyFill="1" applyBorder="1" applyAlignment="1">
      <alignment vertical="top"/>
    </xf>
    <xf numFmtId="0" fontId="8" fillId="26" borderId="6" xfId="5" applyFont="1" applyFill="1" applyBorder="1" applyAlignment="1">
      <alignment vertical="top"/>
    </xf>
    <xf numFmtId="0" fontId="14" fillId="26" borderId="4" xfId="5" applyFont="1" applyFill="1" applyBorder="1" applyAlignment="1">
      <alignment vertical="top"/>
    </xf>
    <xf numFmtId="0" fontId="14" fillId="26" borderId="4" xfId="5" applyNumberFormat="1" applyFont="1" applyFill="1" applyBorder="1" applyAlignment="1">
      <alignment vertical="top" wrapText="1"/>
    </xf>
    <xf numFmtId="0" fontId="8" fillId="26" borderId="25" xfId="5" applyNumberFormat="1" applyFont="1" applyFill="1" applyBorder="1" applyAlignment="1">
      <alignment vertical="top" wrapText="1"/>
    </xf>
    <xf numFmtId="0" fontId="62" fillId="0" borderId="1" xfId="8" applyFont="1" applyBorder="1" applyAlignment="1">
      <alignment vertical="top"/>
    </xf>
    <xf numFmtId="176" fontId="25" fillId="0" borderId="4" xfId="2" applyNumberFormat="1" applyFont="1" applyBorder="1" applyAlignment="1">
      <alignment vertical="top"/>
    </xf>
    <xf numFmtId="41" fontId="19" fillId="0" borderId="6" xfId="2" applyNumberFormat="1" applyFont="1" applyBorder="1" applyAlignment="1">
      <alignment horizontal="right" vertical="top" indent="1"/>
    </xf>
    <xf numFmtId="0" fontId="9" fillId="0" borderId="30" xfId="5" applyFont="1" applyBorder="1" applyAlignment="1">
      <alignment horizontal="center" vertical="distributed" wrapText="1"/>
    </xf>
    <xf numFmtId="0" fontId="9" fillId="0" borderId="2" xfId="5" applyFont="1" applyBorder="1" applyAlignment="1">
      <alignment horizontal="distributed" vertical="distributed" wrapText="1"/>
    </xf>
    <xf numFmtId="0" fontId="13" fillId="27" borderId="2" xfId="5" applyFont="1" applyFill="1" applyBorder="1" applyAlignment="1">
      <alignment horizontal="distributed" vertical="distributed" wrapText="1"/>
    </xf>
    <xf numFmtId="0" fontId="9" fillId="0" borderId="2" xfId="5" applyFont="1" applyBorder="1" applyAlignment="1">
      <alignment horizontal="center" vertical="distributed" wrapText="1"/>
    </xf>
    <xf numFmtId="0" fontId="9" fillId="0" borderId="5" xfId="5" applyFont="1" applyBorder="1" applyAlignment="1">
      <alignment horizontal="distributed" vertical="distributed" wrapText="1"/>
    </xf>
    <xf numFmtId="0" fontId="24" fillId="0" borderId="0" xfId="5" applyFont="1" applyAlignment="1">
      <alignment horizontal="center" vertical="top"/>
    </xf>
    <xf numFmtId="0" fontId="24" fillId="0" borderId="0" xfId="5" applyFont="1" applyBorder="1" applyAlignment="1">
      <alignment vertical="center"/>
    </xf>
    <xf numFmtId="0" fontId="8" fillId="0" borderId="0" xfId="5" applyFont="1" applyBorder="1" applyAlignment="1">
      <alignment horizontal="right"/>
    </xf>
    <xf numFmtId="0" fontId="24" fillId="0" borderId="0" xfId="5" applyFont="1" applyAlignment="1">
      <alignment horizontal="center" vertical="center"/>
    </xf>
    <xf numFmtId="0" fontId="14" fillId="0" borderId="0" xfId="5" applyFont="1" applyAlignment="1">
      <alignment horizontal="distributed" vertical="distributed" wrapText="1"/>
    </xf>
    <xf numFmtId="0" fontId="25" fillId="0" borderId="0" xfId="5" applyFont="1" applyAlignment="1">
      <alignment horizontal="distributed" vertical="distributed" wrapText="1"/>
    </xf>
    <xf numFmtId="0" fontId="10" fillId="0" borderId="9" xfId="5" applyFont="1" applyBorder="1" applyAlignment="1">
      <alignment vertical="center" wrapText="1"/>
    </xf>
    <xf numFmtId="0" fontId="10" fillId="0" borderId="11" xfId="5" applyFont="1" applyBorder="1" applyAlignment="1">
      <alignment vertical="center" wrapText="1"/>
    </xf>
    <xf numFmtId="0" fontId="10" fillId="0" borderId="12" xfId="5" applyFont="1" applyBorder="1" applyAlignment="1">
      <alignment vertical="center" wrapText="1"/>
    </xf>
    <xf numFmtId="0" fontId="10" fillId="0" borderId="13" xfId="5" applyFont="1" applyBorder="1" applyAlignment="1">
      <alignment vertical="center" wrapText="1"/>
    </xf>
    <xf numFmtId="0" fontId="14" fillId="0" borderId="0" xfId="5" applyFont="1" applyAlignment="1">
      <alignment vertical="center" wrapText="1"/>
    </xf>
    <xf numFmtId="0" fontId="9" fillId="0" borderId="1" xfId="5" applyFont="1" applyBorder="1" applyAlignment="1">
      <alignment vertical="top" wrapText="1"/>
    </xf>
    <xf numFmtId="0" fontId="14" fillId="0" borderId="0" xfId="5" applyFont="1" applyAlignment="1">
      <alignment vertical="top" wrapText="1"/>
    </xf>
    <xf numFmtId="49" fontId="14" fillId="0" borderId="0" xfId="5" applyNumberFormat="1" applyFont="1" applyAlignment="1">
      <alignment vertical="top" wrapText="1"/>
    </xf>
    <xf numFmtId="0" fontId="47" fillId="0" borderId="19" xfId="5" applyFont="1" applyBorder="1" applyAlignment="1">
      <alignment horizontal="center" vertical="top" wrapText="1"/>
    </xf>
    <xf numFmtId="3" fontId="28" fillId="0" borderId="3" xfId="5" applyNumberFormat="1" applyFont="1" applyBorder="1" applyAlignment="1">
      <alignment vertical="top" wrapText="1"/>
    </xf>
    <xf numFmtId="0" fontId="20" fillId="0" borderId="0" xfId="2" applyFont="1" applyAlignment="1"/>
    <xf numFmtId="0" fontId="14" fillId="0" borderId="26" xfId="3" applyFont="1" applyBorder="1" applyAlignment="1">
      <alignment horizontal="right" vertical="top" wrapText="1"/>
    </xf>
    <xf numFmtId="176" fontId="14" fillId="0" borderId="21" xfId="3" applyNumberFormat="1" applyFont="1" applyBorder="1" applyAlignment="1">
      <alignment vertical="top" wrapText="1"/>
    </xf>
    <xf numFmtId="49" fontId="14" fillId="0" borderId="26" xfId="3" applyNumberFormat="1" applyFont="1" applyBorder="1" applyAlignment="1">
      <alignment horizontal="right" vertical="top" wrapText="1"/>
    </xf>
    <xf numFmtId="41" fontId="14" fillId="0" borderId="1" xfId="2" applyNumberFormat="1" applyFont="1" applyFill="1" applyBorder="1" applyAlignment="1">
      <alignment vertical="top"/>
    </xf>
    <xf numFmtId="41" fontId="14" fillId="0" borderId="1" xfId="5" applyNumberFormat="1" applyFont="1" applyFill="1" applyBorder="1" applyAlignment="1">
      <alignment horizontal="right" vertical="top" wrapText="1"/>
    </xf>
    <xf numFmtId="0" fontId="14" fillId="0" borderId="21" xfId="3" applyFont="1" applyBorder="1" applyAlignment="1">
      <alignment horizontal="left" vertical="top" wrapText="1"/>
    </xf>
    <xf numFmtId="0" fontId="14" fillId="0" borderId="26" xfId="3" applyFont="1" applyBorder="1" applyAlignment="1">
      <alignment horizontal="left" vertical="top" wrapText="1"/>
    </xf>
    <xf numFmtId="3" fontId="14" fillId="0" borderId="19" xfId="2" applyNumberFormat="1" applyFont="1" applyBorder="1" applyAlignment="1">
      <alignment vertical="top"/>
    </xf>
    <xf numFmtId="0" fontId="8" fillId="0" borderId="16" xfId="2" applyFont="1" applyBorder="1" applyAlignment="1">
      <alignment vertical="top"/>
    </xf>
    <xf numFmtId="3" fontId="14" fillId="0" borderId="3" xfId="2" applyNumberFormat="1" applyFont="1" applyBorder="1" applyAlignment="1">
      <alignment vertical="top"/>
    </xf>
    <xf numFmtId="41" fontId="14" fillId="0" borderId="17" xfId="2" applyNumberFormat="1" applyFont="1" applyBorder="1" applyAlignment="1">
      <alignment vertical="top"/>
    </xf>
    <xf numFmtId="0" fontId="10" fillId="0" borderId="44" xfId="2" applyFont="1" applyBorder="1" applyAlignment="1">
      <alignment horizontal="distributed" vertical="center" wrapText="1"/>
    </xf>
    <xf numFmtId="0" fontId="9" fillId="0" borderId="40" xfId="2" applyFont="1" applyBorder="1" applyAlignment="1">
      <alignment horizontal="distributed" vertical="center" justifyLastLine="1"/>
    </xf>
    <xf numFmtId="0" fontId="10" fillId="0" borderId="40" xfId="2" applyFont="1" applyBorder="1" applyAlignment="1">
      <alignment horizontal="distributed" vertical="center" wrapText="1"/>
    </xf>
    <xf numFmtId="0" fontId="9" fillId="0" borderId="39" xfId="2" applyFont="1" applyBorder="1" applyAlignment="1">
      <alignment horizontal="center" vertical="center" wrapText="1"/>
    </xf>
    <xf numFmtId="0" fontId="14" fillId="0" borderId="20" xfId="2" applyFont="1" applyBorder="1" applyAlignment="1">
      <alignment vertical="top"/>
    </xf>
    <xf numFmtId="3" fontId="19" fillId="0" borderId="19" xfId="2" applyNumberFormat="1" applyFont="1" applyBorder="1" applyAlignment="1"/>
    <xf numFmtId="0" fontId="46" fillId="0" borderId="3" xfId="2" applyFont="1" applyBorder="1" applyAlignment="1">
      <alignment horizontal="center"/>
    </xf>
    <xf numFmtId="3" fontId="19" fillId="0" borderId="3" xfId="2" applyNumberFormat="1" applyFont="1" applyBorder="1" applyAlignment="1"/>
    <xf numFmtId="3" fontId="19" fillId="0" borderId="27" xfId="2" applyNumberFormat="1" applyFont="1" applyBorder="1" applyAlignment="1"/>
    <xf numFmtId="0" fontId="104" fillId="0" borderId="0" xfId="5" applyFont="1" applyAlignment="1">
      <alignment vertical="top"/>
    </xf>
    <xf numFmtId="193" fontId="63" fillId="0" borderId="6" xfId="6" applyNumberFormat="1" applyFont="1" applyBorder="1" applyAlignment="1">
      <alignment vertical="top"/>
    </xf>
    <xf numFmtId="193" fontId="66" fillId="0" borderId="6" xfId="6" applyNumberFormat="1" applyFont="1" applyBorder="1" applyAlignment="1">
      <alignment vertical="top"/>
    </xf>
    <xf numFmtId="193" fontId="14" fillId="0" borderId="6" xfId="6" applyNumberFormat="1" applyFont="1" applyBorder="1" applyAlignment="1">
      <alignment vertical="top"/>
    </xf>
    <xf numFmtId="193" fontId="66" fillId="0" borderId="6" xfId="6" applyNumberFormat="1" applyFont="1" applyBorder="1" applyAlignment="1">
      <alignment horizontal="right" vertical="top"/>
    </xf>
    <xf numFmtId="0" fontId="61" fillId="0" borderId="0" xfId="0" applyFont="1" applyFill="1" applyBorder="1" applyAlignment="1">
      <alignment horizontal="left" wrapText="1"/>
    </xf>
    <xf numFmtId="0" fontId="61" fillId="0" borderId="0" xfId="0" applyFont="1" applyFill="1" applyBorder="1" applyAlignment="1">
      <alignment horizontal="left"/>
    </xf>
    <xf numFmtId="0" fontId="61" fillId="0" borderId="0" xfId="0" applyFont="1" applyBorder="1" applyAlignment="1">
      <alignment horizontal="left"/>
    </xf>
    <xf numFmtId="0" fontId="8" fillId="0" borderId="37" xfId="5" applyFont="1" applyFill="1" applyBorder="1" applyAlignment="1">
      <alignment horizontal="center" vertical="center" wrapText="1"/>
    </xf>
    <xf numFmtId="0" fontId="14" fillId="0" borderId="38" xfId="5" applyFont="1" applyFill="1" applyBorder="1" applyAlignment="1">
      <alignment horizontal="center" vertical="center" wrapText="1"/>
    </xf>
    <xf numFmtId="0" fontId="56" fillId="0" borderId="0" xfId="5" applyFont="1" applyFill="1" applyAlignment="1">
      <alignment horizontal="center" vertical="center"/>
    </xf>
    <xf numFmtId="0" fontId="57" fillId="0" borderId="0" xfId="5" applyFont="1" applyFill="1" applyAlignment="1">
      <alignment horizontal="center" vertical="center"/>
    </xf>
    <xf numFmtId="0" fontId="54" fillId="0" borderId="0" xfId="5" applyFont="1" applyFill="1" applyAlignment="1">
      <alignment horizontal="center" vertical="center"/>
    </xf>
    <xf numFmtId="0" fontId="55" fillId="0" borderId="0" xfId="5" applyFont="1" applyFill="1" applyAlignment="1">
      <alignment horizontal="center" vertical="center"/>
    </xf>
    <xf numFmtId="0" fontId="58" fillId="0" borderId="0" xfId="5" applyFont="1" applyFill="1" applyBorder="1" applyAlignment="1">
      <alignment horizontal="center" vertical="center"/>
    </xf>
    <xf numFmtId="0" fontId="26" fillId="0" borderId="0" xfId="5" applyFont="1" applyFill="1" applyBorder="1" applyAlignment="1">
      <alignment horizontal="center" vertical="center"/>
    </xf>
    <xf numFmtId="0" fontId="8" fillId="0" borderId="8" xfId="5" applyFont="1" applyFill="1" applyBorder="1" applyAlignment="1">
      <alignment horizontal="center" vertical="center" wrapText="1"/>
    </xf>
    <xf numFmtId="0" fontId="14" fillId="0" borderId="39" xfId="0" applyFont="1" applyFill="1" applyBorder="1" applyAlignment="1">
      <alignment horizontal="center" vertical="center" wrapText="1"/>
    </xf>
    <xf numFmtId="0" fontId="8" fillId="0" borderId="7" xfId="5" applyFont="1" applyFill="1" applyBorder="1" applyAlignment="1">
      <alignment horizontal="center" vertical="center" wrapText="1"/>
    </xf>
    <xf numFmtId="0" fontId="14" fillId="0" borderId="40" xfId="0" applyFont="1" applyFill="1" applyBorder="1" applyAlignment="1">
      <alignment horizontal="center" vertical="center" wrapText="1"/>
    </xf>
    <xf numFmtId="0" fontId="8" fillId="0" borderId="41" xfId="5" applyFont="1" applyFill="1" applyBorder="1" applyAlignment="1">
      <alignment horizontal="center" vertical="center" wrapText="1"/>
    </xf>
    <xf numFmtId="0" fontId="22" fillId="0" borderId="0" xfId="5" applyFont="1" applyAlignment="1">
      <alignment horizontal="center" vertical="top"/>
    </xf>
    <xf numFmtId="0" fontId="23" fillId="0" borderId="0" xfId="5" applyFont="1" applyAlignment="1">
      <alignment horizontal="center" vertical="top"/>
    </xf>
    <xf numFmtId="0" fontId="6" fillId="0" borderId="0" xfId="5" applyFont="1" applyAlignment="1">
      <alignment horizontal="center" vertical="top"/>
    </xf>
    <xf numFmtId="0" fontId="15" fillId="0" borderId="0" xfId="5" applyFont="1" applyAlignment="1">
      <alignment horizontal="center" vertical="top"/>
    </xf>
    <xf numFmtId="0" fontId="58" fillId="0" borderId="0" xfId="5" applyFont="1" applyBorder="1" applyAlignment="1">
      <alignment horizontal="center" vertical="center"/>
    </xf>
    <xf numFmtId="0" fontId="7" fillId="0" borderId="0" xfId="5" applyFont="1" applyBorder="1" applyAlignment="1">
      <alignment horizontal="center" vertical="center"/>
    </xf>
    <xf numFmtId="0" fontId="24" fillId="0" borderId="0" xfId="5" applyFont="1" applyBorder="1" applyAlignment="1">
      <alignment horizontal="center" vertical="center"/>
    </xf>
    <xf numFmtId="0" fontId="9" fillId="0" borderId="30" xfId="5" applyFont="1" applyFill="1" applyBorder="1" applyAlignment="1">
      <alignment horizontal="center" vertical="center" wrapText="1"/>
    </xf>
    <xf numFmtId="0" fontId="10" fillId="0" borderId="2" xfId="5" applyFont="1" applyFill="1" applyBorder="1" applyAlignment="1">
      <alignment horizontal="center" vertical="center" wrapText="1"/>
    </xf>
    <xf numFmtId="0" fontId="8" fillId="0" borderId="2" xfId="3" applyFont="1" applyBorder="1" applyAlignment="1">
      <alignment horizontal="center" vertical="center" wrapText="1" justifyLastLine="1"/>
    </xf>
    <xf numFmtId="0" fontId="8" fillId="0" borderId="15" xfId="3" applyFont="1" applyBorder="1" applyAlignment="1">
      <alignment horizontal="center" vertical="center" wrapText="1" justifyLastLine="1"/>
    </xf>
    <xf numFmtId="0" fontId="8" fillId="0" borderId="5" xfId="3" applyFont="1" applyBorder="1" applyAlignment="1">
      <alignment horizontal="center" vertical="center" wrapText="1" justifyLastLine="1"/>
    </xf>
    <xf numFmtId="0" fontId="8" fillId="0" borderId="42" xfId="3" applyFont="1" applyBorder="1" applyAlignment="1">
      <alignment horizontal="center" vertical="center" wrapText="1" justifyLastLine="1"/>
    </xf>
    <xf numFmtId="0" fontId="8" fillId="0" borderId="28" xfId="3" applyFont="1" applyBorder="1" applyAlignment="1">
      <alignment horizontal="center" vertical="center" wrapText="1" justifyLastLine="1"/>
    </xf>
    <xf numFmtId="0" fontId="8" fillId="0" borderId="43" xfId="3" applyFont="1" applyBorder="1" applyAlignment="1">
      <alignment horizontal="center" vertical="center" wrapText="1" justifyLastLine="1"/>
    </xf>
    <xf numFmtId="176" fontId="14" fillId="0" borderId="21" xfId="3" applyNumberFormat="1" applyFont="1" applyBorder="1" applyAlignment="1">
      <alignment horizontal="center" vertical="top"/>
    </xf>
    <xf numFmtId="176" fontId="14" fillId="0" borderId="26" xfId="3" applyNumberFormat="1" applyFont="1" applyBorder="1" applyAlignment="1">
      <alignment horizontal="center" vertical="top"/>
    </xf>
    <xf numFmtId="0" fontId="14" fillId="0" borderId="21" xfId="3" applyFont="1" applyBorder="1" applyAlignment="1">
      <alignment horizontal="left" vertical="top" wrapText="1"/>
    </xf>
    <xf numFmtId="0" fontId="14" fillId="0" borderId="26" xfId="3" applyFont="1" applyBorder="1" applyAlignment="1">
      <alignment horizontal="left" vertical="top" wrapText="1"/>
    </xf>
    <xf numFmtId="176" fontId="14" fillId="0" borderId="12" xfId="3" applyNumberFormat="1" applyFont="1" applyBorder="1" applyAlignment="1">
      <alignment horizontal="center" vertical="top"/>
    </xf>
    <xf numFmtId="176" fontId="14" fillId="0" borderId="29" xfId="3" applyNumberFormat="1" applyFont="1" applyBorder="1" applyAlignment="1">
      <alignment horizontal="center" vertical="top"/>
    </xf>
    <xf numFmtId="0" fontId="22" fillId="0" borderId="0" xfId="5" applyFont="1" applyBorder="1" applyAlignment="1">
      <alignment horizontal="center" vertical="top"/>
    </xf>
    <xf numFmtId="0" fontId="23" fillId="0" borderId="0" xfId="5" applyFont="1" applyBorder="1" applyAlignment="1">
      <alignment horizontal="center" vertical="top"/>
    </xf>
    <xf numFmtId="0" fontId="15" fillId="0" borderId="0" xfId="3" applyFont="1" applyBorder="1" applyAlignment="1">
      <alignment horizontal="center" vertical="top"/>
    </xf>
    <xf numFmtId="0" fontId="58" fillId="0" borderId="0" xfId="5" applyFont="1" applyAlignment="1">
      <alignment horizontal="center"/>
    </xf>
    <xf numFmtId="0" fontId="24" fillId="0" borderId="0" xfId="5" applyFont="1" applyAlignment="1">
      <alignment horizontal="center"/>
    </xf>
    <xf numFmtId="0" fontId="26" fillId="0" borderId="0" xfId="5" applyFont="1" applyAlignment="1">
      <alignment horizontal="center" vertical="top"/>
    </xf>
    <xf numFmtId="0" fontId="24" fillId="0" borderId="20" xfId="5" applyFont="1" applyBorder="1" applyAlignment="1">
      <alignment horizontal="center" vertical="center"/>
    </xf>
    <xf numFmtId="0" fontId="7" fillId="0" borderId="0" xfId="5" applyFont="1" applyAlignment="1">
      <alignment horizontal="center"/>
    </xf>
    <xf numFmtId="0" fontId="22" fillId="0" borderId="0" xfId="2" applyFont="1" applyAlignment="1">
      <alignment horizontal="center" vertical="top"/>
    </xf>
    <xf numFmtId="0" fontId="6" fillId="0" borderId="0" xfId="2" applyFont="1" applyAlignment="1">
      <alignment horizontal="center" vertical="top"/>
    </xf>
    <xf numFmtId="0" fontId="58" fillId="0" borderId="0" xfId="2" applyFont="1" applyAlignment="1">
      <alignment horizontal="center" vertical="top"/>
    </xf>
    <xf numFmtId="0" fontId="8" fillId="0" borderId="41" xfId="4" applyFont="1" applyBorder="1" applyAlignment="1">
      <alignment horizontal="center" vertical="center" wrapText="1"/>
    </xf>
    <xf numFmtId="0" fontId="8" fillId="0" borderId="45" xfId="4" applyFont="1" applyBorder="1" applyAlignment="1">
      <alignment horizontal="center" vertical="center" wrapText="1"/>
    </xf>
    <xf numFmtId="0" fontId="8" fillId="0" borderId="28" xfId="4" applyFont="1" applyBorder="1" applyAlignment="1">
      <alignment horizontal="center" vertical="top"/>
    </xf>
    <xf numFmtId="0" fontId="8" fillId="0" borderId="46" xfId="4" applyFont="1" applyBorder="1" applyAlignment="1">
      <alignment horizontal="center" vertical="top"/>
    </xf>
    <xf numFmtId="0" fontId="8" fillId="0" borderId="47" xfId="4" applyFont="1" applyBorder="1" applyAlignment="1">
      <alignment horizontal="center" vertical="top"/>
    </xf>
    <xf numFmtId="0" fontId="8" fillId="0" borderId="7" xfId="4" applyFont="1" applyBorder="1" applyAlignment="1">
      <alignment horizontal="center" vertical="center" wrapText="1"/>
    </xf>
    <xf numFmtId="0" fontId="8" fillId="0" borderId="40" xfId="4" applyFont="1" applyBorder="1" applyAlignment="1">
      <alignment horizontal="center" vertical="center" wrapText="1"/>
    </xf>
    <xf numFmtId="0" fontId="8" fillId="0" borderId="8" xfId="4" applyFont="1" applyBorder="1" applyAlignment="1">
      <alignment horizontal="center" vertical="center" wrapText="1"/>
    </xf>
    <xf numFmtId="0" fontId="8" fillId="0" borderId="39" xfId="4" applyFont="1" applyBorder="1" applyAlignment="1">
      <alignment horizontal="center" vertical="center" wrapText="1"/>
    </xf>
    <xf numFmtId="0" fontId="22" fillId="0" borderId="0" xfId="4" applyFont="1" applyAlignment="1">
      <alignment horizontal="center" vertical="top"/>
    </xf>
    <xf numFmtId="0" fontId="23" fillId="0" borderId="0" xfId="4" applyFont="1" applyAlignment="1">
      <alignment horizontal="center" vertical="top"/>
    </xf>
    <xf numFmtId="0" fontId="6" fillId="0" borderId="0" xfId="4" applyFont="1" applyAlignment="1">
      <alignment horizontal="center" vertical="top"/>
    </xf>
    <xf numFmtId="0" fontId="15" fillId="0" borderId="0" xfId="4" applyFont="1" applyAlignment="1">
      <alignment horizontal="center" vertical="top"/>
    </xf>
    <xf numFmtId="0" fontId="58" fillId="0" borderId="0" xfId="4" applyFont="1" applyAlignment="1">
      <alignment horizontal="center" vertical="top"/>
    </xf>
    <xf numFmtId="0" fontId="24" fillId="0" borderId="0" xfId="4" applyFont="1" applyAlignment="1">
      <alignment horizontal="center" vertical="top"/>
    </xf>
    <xf numFmtId="0" fontId="8" fillId="0" borderId="0" xfId="4" applyFont="1" applyBorder="1" applyAlignment="1">
      <alignment horizontal="right" vertical="top"/>
    </xf>
    <xf numFmtId="0" fontId="14" fillId="0" borderId="0" xfId="4" applyFont="1" applyBorder="1" applyAlignment="1">
      <alignment horizontal="right" vertical="top"/>
    </xf>
    <xf numFmtId="0" fontId="67" fillId="0" borderId="34" xfId="7" applyFont="1" applyBorder="1" applyAlignment="1">
      <alignment vertical="center"/>
    </xf>
    <xf numFmtId="0" fontId="68" fillId="0" borderId="34" xfId="7" applyFont="1" applyBorder="1" applyAlignment="1">
      <alignment vertical="center"/>
    </xf>
    <xf numFmtId="0" fontId="26" fillId="0" borderId="0" xfId="8" applyFont="1" applyAlignment="1">
      <alignment horizontal="center" vertical="top"/>
    </xf>
    <xf numFmtId="0" fontId="26" fillId="0" borderId="0" xfId="0" applyFont="1" applyAlignment="1">
      <alignment horizontal="center" vertical="top"/>
    </xf>
    <xf numFmtId="0" fontId="22" fillId="0" borderId="0" xfId="7" applyFont="1" applyAlignment="1">
      <alignment horizontal="center" vertical="center"/>
    </xf>
    <xf numFmtId="0" fontId="23" fillId="0" borderId="0" xfId="7" applyFont="1" applyAlignment="1">
      <alignment horizontal="center" vertical="center"/>
    </xf>
    <xf numFmtId="0" fontId="6" fillId="0" borderId="0" xfId="8" applyFont="1" applyAlignment="1">
      <alignment horizontal="center" vertical="top"/>
    </xf>
    <xf numFmtId="0" fontId="15" fillId="0" borderId="0" xfId="8" applyFont="1" applyAlignment="1">
      <alignment horizontal="center" vertical="top"/>
    </xf>
    <xf numFmtId="0" fontId="14" fillId="0" borderId="20" xfId="8" applyFont="1" applyBorder="1" applyAlignment="1">
      <alignment horizontal="right" vertical="top"/>
    </xf>
    <xf numFmtId="0" fontId="8" fillId="0" borderId="22" xfId="8" applyFont="1" applyBorder="1" applyAlignment="1">
      <alignment horizontal="center" vertical="center" wrapText="1"/>
    </xf>
    <xf numFmtId="0" fontId="8" fillId="0" borderId="44" xfId="8" applyFont="1" applyBorder="1" applyAlignment="1">
      <alignment horizontal="center" vertical="center" wrapText="1"/>
    </xf>
    <xf numFmtId="0" fontId="8" fillId="0" borderId="28" xfId="8" applyFont="1" applyBorder="1" applyAlignment="1">
      <alignment horizontal="distributed" vertical="distributed" wrapText="1"/>
    </xf>
    <xf numFmtId="0" fontId="14" fillId="0" borderId="46" xfId="8" applyFont="1" applyBorder="1" applyAlignment="1">
      <alignment horizontal="distributed" vertical="distributed" wrapText="1"/>
    </xf>
    <xf numFmtId="0" fontId="14" fillId="0" borderId="47" xfId="8" applyFont="1" applyBorder="1" applyAlignment="1">
      <alignment horizontal="distributed" vertical="distributed" wrapText="1"/>
    </xf>
    <xf numFmtId="0" fontId="8" fillId="0" borderId="7" xfId="8" applyFont="1" applyBorder="1" applyAlignment="1">
      <alignment horizontal="distributed" vertical="center"/>
    </xf>
    <xf numFmtId="0" fontId="14" fillId="0" borderId="40" xfId="8" applyFont="1" applyBorder="1" applyAlignment="1">
      <alignment horizontal="distributed" vertical="center"/>
    </xf>
    <xf numFmtId="0" fontId="8" fillId="0" borderId="7" xfId="8" applyFont="1" applyBorder="1" applyAlignment="1">
      <alignment horizontal="center" vertical="center" wrapText="1"/>
    </xf>
    <xf numFmtId="0" fontId="14" fillId="0" borderId="40" xfId="8" applyFont="1" applyBorder="1" applyAlignment="1">
      <alignment horizontal="center" vertical="center" wrapText="1"/>
    </xf>
    <xf numFmtId="0" fontId="8" fillId="0" borderId="8" xfId="8" applyFont="1" applyBorder="1" applyAlignment="1">
      <alignment horizontal="distributed" vertical="center"/>
    </xf>
    <xf numFmtId="0" fontId="14" fillId="0" borderId="39" xfId="8" applyFont="1" applyBorder="1" applyAlignment="1">
      <alignment horizontal="distributed"/>
    </xf>
    <xf numFmtId="0" fontId="56" fillId="0" borderId="0" xfId="2" applyFont="1" applyAlignment="1">
      <alignment horizontal="center" vertical="top"/>
    </xf>
    <xf numFmtId="0" fontId="57" fillId="0" borderId="0" xfId="2" applyFont="1" applyAlignment="1">
      <alignment horizontal="center" vertical="top"/>
    </xf>
    <xf numFmtId="0" fontId="54" fillId="0" borderId="0" xfId="2" applyFont="1" applyAlignment="1">
      <alignment horizontal="center" vertical="top"/>
    </xf>
    <xf numFmtId="0" fontId="55" fillId="0" borderId="0" xfId="2" applyFont="1" applyAlignment="1">
      <alignment horizontal="center" vertical="top"/>
    </xf>
    <xf numFmtId="0" fontId="103" fillId="0" borderId="0" xfId="2" applyFont="1" applyAlignment="1">
      <alignment horizontal="center" vertical="top"/>
    </xf>
    <xf numFmtId="0" fontId="4" fillId="0" borderId="0" xfId="2" applyFont="1" applyAlignment="1">
      <alignment horizontal="center" vertical="top"/>
    </xf>
    <xf numFmtId="0" fontId="59" fillId="0" borderId="20" xfId="2" applyFont="1" applyBorder="1" applyAlignment="1">
      <alignment horizontal="right" vertical="center"/>
    </xf>
    <xf numFmtId="0" fontId="8" fillId="0" borderId="0" xfId="2" applyFont="1" applyBorder="1" applyAlignment="1">
      <alignment horizontal="left" vertical="top" wrapText="1"/>
    </xf>
    <xf numFmtId="0" fontId="8" fillId="0" borderId="34" xfId="5" applyFont="1" applyFill="1" applyBorder="1" applyAlignment="1">
      <alignment horizontal="justify" vertical="top" wrapText="1"/>
    </xf>
    <xf numFmtId="0" fontId="14" fillId="0" borderId="34" xfId="5" applyFont="1" applyFill="1" applyBorder="1" applyAlignment="1">
      <alignment horizontal="justify" vertical="top" wrapText="1"/>
    </xf>
    <xf numFmtId="0" fontId="22" fillId="0" borderId="0" xfId="5" applyFont="1" applyFill="1" applyAlignment="1">
      <alignment horizontal="center" vertical="top"/>
    </xf>
    <xf numFmtId="0" fontId="23" fillId="0" borderId="0" xfId="5" applyFont="1" applyFill="1" applyAlignment="1">
      <alignment horizontal="center" vertical="top"/>
    </xf>
    <xf numFmtId="0" fontId="23" fillId="0" borderId="0" xfId="0" applyFont="1" applyFill="1" applyAlignment="1">
      <alignment vertical="top"/>
    </xf>
    <xf numFmtId="0" fontId="15" fillId="0" borderId="0" xfId="5" applyFont="1" applyFill="1" applyAlignment="1">
      <alignment horizontal="center" vertical="top"/>
    </xf>
    <xf numFmtId="0" fontId="14" fillId="0" borderId="0" xfId="0" applyFont="1" applyFill="1" applyAlignment="1">
      <alignment vertical="top"/>
    </xf>
    <xf numFmtId="0" fontId="58" fillId="0" borderId="0" xfId="5" applyFont="1" applyFill="1" applyAlignment="1">
      <alignment horizontal="center"/>
    </xf>
    <xf numFmtId="0" fontId="24" fillId="0" borderId="0" xfId="5" applyFont="1" applyFill="1" applyAlignment="1">
      <alignment horizontal="center"/>
    </xf>
    <xf numFmtId="0" fontId="14" fillId="0" borderId="0" xfId="0" applyFont="1" applyFill="1" applyAlignment="1"/>
    <xf numFmtId="176" fontId="14" fillId="0" borderId="4" xfId="5" applyNumberFormat="1" applyFont="1" applyFill="1" applyBorder="1" applyAlignment="1">
      <alignment horizontal="left" vertical="top" wrapText="1"/>
    </xf>
    <xf numFmtId="0" fontId="14" fillId="26" borderId="34" xfId="5" applyFont="1" applyFill="1" applyBorder="1" applyAlignment="1">
      <alignment horizontal="justify" vertical="top" wrapText="1"/>
    </xf>
    <xf numFmtId="0" fontId="8" fillId="0" borderId="4" xfId="5" applyNumberFormat="1" applyFont="1" applyFill="1" applyBorder="1" applyAlignment="1">
      <alignment vertical="top" wrapText="1"/>
    </xf>
    <xf numFmtId="0" fontId="14" fillId="0" borderId="4" xfId="0" applyFont="1" applyFill="1" applyBorder="1" applyAlignment="1">
      <alignment vertical="top"/>
    </xf>
    <xf numFmtId="0" fontId="8" fillId="0" borderId="4" xfId="5" applyNumberFormat="1" applyFont="1" applyFill="1" applyBorder="1" applyAlignment="1">
      <alignment horizontal="left" vertical="top" wrapText="1"/>
    </xf>
    <xf numFmtId="0" fontId="8" fillId="0" borderId="22" xfId="5" applyFont="1" applyBorder="1" applyAlignment="1">
      <alignment horizontal="center" vertical="center" wrapText="1"/>
    </xf>
    <xf numFmtId="0" fontId="14" fillId="0" borderId="44" xfId="0" applyFont="1" applyBorder="1" applyAlignment="1">
      <alignment horizontal="center" wrapText="1"/>
    </xf>
    <xf numFmtId="0" fontId="8" fillId="0" borderId="7" xfId="5" applyFont="1" applyBorder="1" applyAlignment="1">
      <alignment horizontal="center" vertical="distributed" wrapText="1"/>
    </xf>
    <xf numFmtId="0" fontId="8" fillId="0" borderId="40" xfId="5" applyFont="1" applyBorder="1" applyAlignment="1">
      <alignment horizontal="center" vertical="distributed" wrapText="1"/>
    </xf>
    <xf numFmtId="0" fontId="6" fillId="0" borderId="0" xfId="5" applyFont="1" applyFill="1" applyAlignment="1">
      <alignment horizontal="center" vertical="top"/>
    </xf>
    <xf numFmtId="0" fontId="58" fillId="0" borderId="0" xfId="5" applyFont="1" applyFill="1" applyBorder="1" applyAlignment="1">
      <alignment horizontal="center"/>
    </xf>
    <xf numFmtId="0" fontId="24" fillId="0" borderId="0" xfId="5" applyFont="1" applyFill="1" applyBorder="1" applyAlignment="1">
      <alignment horizontal="center"/>
    </xf>
    <xf numFmtId="0" fontId="8" fillId="0" borderId="22" xfId="5" applyFont="1" applyFill="1" applyBorder="1" applyAlignment="1">
      <alignment horizontal="distributed" vertical="center" wrapText="1"/>
    </xf>
    <xf numFmtId="0" fontId="14" fillId="0" borderId="44" xfId="5" applyFont="1" applyFill="1" applyBorder="1" applyAlignment="1">
      <alignment horizontal="distributed" vertical="center" wrapText="1"/>
    </xf>
    <xf numFmtId="179" fontId="8" fillId="0" borderId="7" xfId="5" applyNumberFormat="1" applyFont="1" applyFill="1" applyBorder="1" applyAlignment="1">
      <alignment horizontal="distributed" vertical="center" wrapText="1"/>
    </xf>
    <xf numFmtId="179" fontId="14" fillId="0" borderId="40" xfId="5" applyNumberFormat="1" applyFont="1" applyFill="1" applyBorder="1" applyAlignment="1">
      <alignment horizontal="distributed" vertical="center" wrapText="1"/>
    </xf>
    <xf numFmtId="0" fontId="8" fillId="0" borderId="7" xfId="5" applyFont="1" applyFill="1" applyBorder="1" applyAlignment="1">
      <alignment horizontal="center" vertical="center"/>
    </xf>
    <xf numFmtId="0" fontId="8" fillId="0" borderId="40" xfId="5" applyFont="1" applyFill="1" applyBorder="1" applyAlignment="1">
      <alignment horizontal="center" vertical="center"/>
    </xf>
    <xf numFmtId="0" fontId="8" fillId="0" borderId="8" xfId="5" applyFont="1" applyFill="1" applyBorder="1" applyAlignment="1">
      <alignment horizontal="distributed" vertical="center" wrapText="1"/>
    </xf>
    <xf numFmtId="0" fontId="14" fillId="0" borderId="39" xfId="5" applyFont="1" applyFill="1" applyBorder="1" applyAlignment="1">
      <alignment horizontal="distributed" vertical="center" wrapText="1"/>
    </xf>
  </cellXfs>
  <cellStyles count="168">
    <cellStyle name=" 1" xfId="10"/>
    <cellStyle name="?" xfId="11"/>
    <cellStyle name="_1000831-101年度公務車輛調查表（彙）" xfId="12"/>
    <cellStyle name="_1000831各機關101年度預算案對外捐助彙整表" xfId="13"/>
    <cellStyle name="_1000906_101年度公共建設及設施費_附表" xfId="14"/>
    <cellStyle name="_1000906_101年度投資_附表" xfId="15"/>
    <cellStyle name="_1000907-101年度用途別調查表-運輸設備費（彙）" xfId="16"/>
    <cellStyle name="_1000909_101委辦費_附表" xfId="17"/>
    <cellStyle name="_1000909-101年度用途別調查表(特別費)登錄網站用" xfId="18"/>
    <cellStyle name="_101年用途別-對個人之補捐助(上傳局網)" xfId="19"/>
    <cellStyle name="_101年度用途別調查表(其他業務租金)-彙" xfId="20"/>
    <cellStyle name="_101年度用途別調查表(教育訓練)" xfId="21"/>
    <cellStyle name="_101年度用途別調查表(資訊服務費)" xfId="22"/>
    <cellStyle name="_101年度用途別調查表(臺灣省各縣市)" xfId="23"/>
    <cellStyle name="_101年度用途別調查表-大陸旅費" xfId="24"/>
    <cellStyle name="_101年度用途別調查表－加班值班費" xfId="25"/>
    <cellStyle name="_101年度用途別調查表-物品" xfId="26"/>
    <cellStyle name="_101年度用途別調查表-對國內團體之捐助(表)" xfId="27"/>
    <cellStyle name="_101年度對福建省補助" xfId="28"/>
    <cellStyle name="_101年度臨時人員酬金-彙總" xfId="29"/>
    <cellStyle name="_101年按日按件計資酬金明細表" xfId="30"/>
    <cellStyle name="_101通訊費(彙)" xfId="31"/>
    <cellStyle name="_101預備金-增減原因" xfId="32"/>
    <cellStyle name="_101獎補助" xfId="33"/>
    <cellStyle name="_400403關於中央對直轄市政府補助之說明（掛網）" xfId="34"/>
    <cellStyle name="_97及98派員出國計畫預算比較表-彙" xfId="35"/>
    <cellStyle name="_980929-99年其他業務租金明細比較表" xfId="36"/>
    <cellStyle name="_98-99年度用途別國外旅費比較表" xfId="37"/>
    <cellStyle name="_98年其他業務租金比較表970917" xfId="38"/>
    <cellStyle name="_Book1" xfId="39"/>
    <cellStyle name="_一般事務費、車輛及養護費編列表" xfId="40"/>
    <cellStyle name="_中央各部會債務費編列表" xfId="41"/>
    <cellStyle name="_兼職費預算編列之說明(101)" xfId="42"/>
    <cellStyle name="_院處100-1" xfId="43"/>
    <cellStyle name="_彙總0911" xfId="44"/>
    <cellStyle name="_對學生之獎助" xfId="45"/>
    <cellStyle name="_關於水電費預算編列之說明" xfId="46"/>
    <cellStyle name="20% - 輔色1 2" xfId="47"/>
    <cellStyle name="20% - 輔色2 2" xfId="48"/>
    <cellStyle name="20% - 輔色3 2" xfId="49"/>
    <cellStyle name="20% - 輔色4 2" xfId="50"/>
    <cellStyle name="20% - 輔色5 2" xfId="51"/>
    <cellStyle name="20% - 輔色6 2" xfId="52"/>
    <cellStyle name="40% - 輔色1 2" xfId="53"/>
    <cellStyle name="40% - 輔色2 2" xfId="54"/>
    <cellStyle name="40% - 輔色3 2" xfId="55"/>
    <cellStyle name="40% - 輔色4 2" xfId="56"/>
    <cellStyle name="40% - 輔色5 2" xfId="57"/>
    <cellStyle name="40% - 輔色6 2" xfId="58"/>
    <cellStyle name="60% - 輔色1 2" xfId="59"/>
    <cellStyle name="60% - 輔色2 2" xfId="60"/>
    <cellStyle name="60% - 輔色3 2" xfId="61"/>
    <cellStyle name="60% - 輔色4 2" xfId="62"/>
    <cellStyle name="60% - 輔色5 2" xfId="63"/>
    <cellStyle name="60% - 輔色6 2" xfId="64"/>
    <cellStyle name="Comma0" xfId="65"/>
    <cellStyle name="Currency0" xfId="66"/>
    <cellStyle name="Date" xfId="67"/>
    <cellStyle name="eng" xfId="68"/>
    <cellStyle name="Euro" xfId="69"/>
    <cellStyle name="Fixed" xfId="70"/>
    <cellStyle name="Grey" xfId="71"/>
    <cellStyle name="header" xfId="72"/>
    <cellStyle name="Header1" xfId="73"/>
    <cellStyle name="Header2" xfId="74"/>
    <cellStyle name="Heading 1" xfId="75"/>
    <cellStyle name="Heading 2" xfId="76"/>
    <cellStyle name="Input [yellow]" xfId="77"/>
    <cellStyle name="lu" xfId="78"/>
    <cellStyle name="n0" xfId="79"/>
    <cellStyle name="n1" xfId="80"/>
    <cellStyle name="Normal - Style1" xfId="81"/>
    <cellStyle name="Normal_% Completion" xfId="82"/>
    <cellStyle name="Percent [2]" xfId="83"/>
    <cellStyle name="sheet" xfId="84"/>
    <cellStyle name="Total" xfId="85"/>
    <cellStyle name="遽_laroux" xfId="86"/>
    <cellStyle name="一般" xfId="0" builtinId="0"/>
    <cellStyle name="一般 13 2" xfId="87"/>
    <cellStyle name="一般 2" xfId="88"/>
    <cellStyle name="一般 2 2" xfId="7"/>
    <cellStyle name="一般 2 3" xfId="89"/>
    <cellStyle name="一般 2 3 2" xfId="90"/>
    <cellStyle name="一般 2 4" xfId="91"/>
    <cellStyle name="一般 2 4 2" xfId="92"/>
    <cellStyle name="一般 2_1021220-104利息收入" xfId="93"/>
    <cellStyle name="一般 23" xfId="94"/>
    <cellStyle name="一般 25" xfId="95"/>
    <cellStyle name="一般 28" xfId="96"/>
    <cellStyle name="一般 3" xfId="97"/>
    <cellStyle name="一般 3 2" xfId="98"/>
    <cellStyle name="一般 3 2 2" xfId="99"/>
    <cellStyle name="一般 4" xfId="100"/>
    <cellStyle name="一般 4 2" xfId="101"/>
    <cellStyle name="一般 4 2 2" xfId="102"/>
    <cellStyle name="一般 5" xfId="103"/>
    <cellStyle name="一般 6" xfId="104"/>
    <cellStyle name="一般 7" xfId="105"/>
    <cellStyle name="一般_100年度積欠固定資產相關擴充明細表 (1)" xfId="1"/>
    <cellStyle name="一般_91單位預算表" xfId="2"/>
    <cellStyle name="一般_91積欠工資墊償基金預算-1" xfId="3"/>
    <cellStyle name="一般_99附屬單位預算(營業部分)-佩虹" xfId="8"/>
    <cellStyle name="一般_99積欠墊償資產折舊明細表" xfId="4"/>
    <cellStyle name="一般_國保101行政經費彙計表" xfId="9"/>
    <cellStyle name="一般_單位預算表" xfId="5"/>
    <cellStyle name="千分位" xfId="6" builtinId="3"/>
    <cellStyle name="千分位 11" xfId="106"/>
    <cellStyle name="千分位 11 2" xfId="107"/>
    <cellStyle name="千分位 2" xfId="108"/>
    <cellStyle name="千分位 2 2" xfId="109"/>
    <cellStyle name="千分位 2 2 2" xfId="110"/>
    <cellStyle name="千分位 2 2 2 2" xfId="111"/>
    <cellStyle name="千分位 2 2 3" xfId="112"/>
    <cellStyle name="千分位 2 3" xfId="113"/>
    <cellStyle name="千分位 2 3 2" xfId="114"/>
    <cellStyle name="千分位 2 4" xfId="115"/>
    <cellStyle name="千分位 3" xfId="116"/>
    <cellStyle name="千分位 3 2" xfId="117"/>
    <cellStyle name="千分位 4" xfId="118"/>
    <cellStyle name="千分位 4 2" xfId="119"/>
    <cellStyle name="千分位 5" xfId="120"/>
    <cellStyle name="千分位 5 2" xfId="121"/>
    <cellStyle name="千分位 6" xfId="122"/>
    <cellStyle name="千分位[0] 2" xfId="123"/>
    <cellStyle name="千分位[0] 2 2" xfId="124"/>
    <cellStyle name="千分位[0] 3" xfId="125"/>
    <cellStyle name="千分位[0] 3 2" xfId="126"/>
    <cellStyle name="中等 2" xfId="127"/>
    <cellStyle name="未定義" xfId="128"/>
    <cellStyle name="合計 2" xfId="129"/>
    <cellStyle name="好 2" xfId="130"/>
    <cellStyle name="百分比 2" xfId="131"/>
    <cellStyle name="百分比 3" xfId="132"/>
    <cellStyle name="表首" xfId="133"/>
    <cellStyle name="計算方式 2" xfId="134"/>
    <cellStyle name="桁区切り [0.00]_RESULTS" xfId="135"/>
    <cellStyle name="桁区切り_RESULTS" xfId="136"/>
    <cellStyle name="貨幣 2" xfId="137"/>
    <cellStyle name="貨幣[0]" xfId="138"/>
    <cellStyle name="貨幣[0] 2" xfId="139"/>
    <cellStyle name="通貨 [0.00]_RESULTS" xfId="140"/>
    <cellStyle name="通貨_RESULTS" xfId="141"/>
    <cellStyle name="連結的儲存格 2" xfId="142"/>
    <cellStyle name="備註 2" xfId="143"/>
    <cellStyle name="說明文字 2" xfId="144"/>
    <cellStyle name="輔色1 2" xfId="145"/>
    <cellStyle name="輔色2 2" xfId="146"/>
    <cellStyle name="輔色3 2" xfId="147"/>
    <cellStyle name="輔色4 2" xfId="148"/>
    <cellStyle name="輔色5 2" xfId="149"/>
    <cellStyle name="輔色6 2" xfId="150"/>
    <cellStyle name="標準_RESULTS" xfId="151"/>
    <cellStyle name="標題 1 2" xfId="152"/>
    <cellStyle name="標題 2 2" xfId="153"/>
    <cellStyle name="標題 3 2" xfId="154"/>
    <cellStyle name="標題 4 2" xfId="155"/>
    <cellStyle name="標題 5" xfId="156"/>
    <cellStyle name="樣式 1" xfId="157"/>
    <cellStyle name="輸入 2" xfId="158"/>
    <cellStyle name="輸出 2" xfId="159"/>
    <cellStyle name="隨後的超連結_2001NIP報表-bak" xfId="160"/>
    <cellStyle name="檢查儲存格 2" xfId="161"/>
    <cellStyle name="壞 2" xfId="162"/>
    <cellStyle name="警告文字 2" xfId="163"/>
    <cellStyle name="巍葆 [0]_laroux" xfId="164"/>
    <cellStyle name="巍葆_laroux" xfId="165"/>
    <cellStyle name="鱔 [0]_laroux" xfId="166"/>
    <cellStyle name="鱔_laroux" xfId="167"/>
  </cellStyles>
  <dxfs count="0"/>
  <tableStyles count="0" defaultTableStyle="TableStyleMedium9" defaultPivotStyle="PivotStyleLight16"/>
  <colors>
    <mruColors>
      <color rgb="FFFFCC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row r="3">
          <cell r="B3">
            <v>1.4</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12">
    <tabColor rgb="FFFF0000"/>
  </sheetPr>
  <dimension ref="A1:M25"/>
  <sheetViews>
    <sheetView showGridLines="0" view="pageBreakPreview" zoomScale="70" zoomScaleSheetLayoutView="70" workbookViewId="0">
      <selection activeCell="L16" sqref="L16"/>
    </sheetView>
  </sheetViews>
  <sheetFormatPr defaultColWidth="12" defaultRowHeight="15.5"/>
  <cols>
    <col min="1" max="1" width="10.08984375" style="31" bestFit="1" customWidth="1"/>
    <col min="2" max="2" width="7.7265625" style="31" bestFit="1" customWidth="1"/>
    <col min="3" max="3" width="20.36328125" style="31" customWidth="1"/>
    <col min="4" max="4" width="8.6328125" style="31" customWidth="1"/>
    <col min="5" max="5" width="7.7265625" style="31" bestFit="1" customWidth="1"/>
    <col min="6" max="6" width="8.6328125" style="31" customWidth="1"/>
    <col min="7" max="7" width="7.7265625" style="31" bestFit="1" customWidth="1"/>
    <col min="8" max="8" width="9.26953125" style="31" bestFit="1" customWidth="1"/>
    <col min="9" max="9" width="7.6328125" style="31" customWidth="1"/>
    <col min="10" max="10" width="12.26953125" style="31" customWidth="1"/>
    <col min="11" max="12" width="12" style="31" customWidth="1"/>
    <col min="13" max="13" width="56.90625" style="31" bestFit="1" customWidth="1"/>
    <col min="14" max="16384" width="12" style="31"/>
  </cols>
  <sheetData>
    <row r="1" spans="1:10" s="20" customFormat="1" ht="29.25" customHeight="1">
      <c r="A1" s="493" t="s">
        <v>165</v>
      </c>
      <c r="B1" s="494"/>
      <c r="C1" s="494"/>
      <c r="D1" s="494"/>
      <c r="E1" s="494"/>
      <c r="F1" s="494"/>
      <c r="G1" s="494"/>
      <c r="H1" s="494"/>
      <c r="I1" s="494"/>
      <c r="J1" s="494"/>
    </row>
    <row r="2" spans="1:10" s="21" customFormat="1" ht="31.5" customHeight="1">
      <c r="A2" s="495" t="s">
        <v>164</v>
      </c>
      <c r="B2" s="496"/>
      <c r="C2" s="496"/>
      <c r="D2" s="496"/>
      <c r="E2" s="496"/>
      <c r="F2" s="496"/>
      <c r="G2" s="496"/>
      <c r="H2" s="496"/>
      <c r="I2" s="496"/>
      <c r="J2" s="496"/>
    </row>
    <row r="3" spans="1:10" s="21" customFormat="1" ht="24.75" customHeight="1">
      <c r="A3" s="497" t="s">
        <v>292</v>
      </c>
      <c r="B3" s="498"/>
      <c r="C3" s="498"/>
      <c r="D3" s="498"/>
      <c r="E3" s="498"/>
      <c r="F3" s="498"/>
      <c r="G3" s="498"/>
      <c r="H3" s="498"/>
      <c r="I3" s="498"/>
      <c r="J3" s="498"/>
    </row>
    <row r="4" spans="1:10" s="23" customFormat="1" ht="18.75" customHeight="1" thickBot="1">
      <c r="A4" s="22"/>
      <c r="B4" s="22"/>
      <c r="C4" s="22"/>
      <c r="D4" s="22"/>
      <c r="E4" s="22"/>
      <c r="F4" s="22"/>
      <c r="G4" s="22"/>
      <c r="H4" s="22"/>
      <c r="I4" s="22"/>
      <c r="J4" s="388" t="s">
        <v>69</v>
      </c>
    </row>
    <row r="5" spans="1:10" s="24" customFormat="1" ht="18" customHeight="1">
      <c r="A5" s="503" t="s">
        <v>94</v>
      </c>
      <c r="B5" s="492"/>
      <c r="C5" s="501" t="s">
        <v>95</v>
      </c>
      <c r="D5" s="491" t="s">
        <v>96</v>
      </c>
      <c r="E5" s="492"/>
      <c r="F5" s="491" t="s">
        <v>97</v>
      </c>
      <c r="G5" s="492"/>
      <c r="H5" s="491" t="s">
        <v>98</v>
      </c>
      <c r="I5" s="492"/>
      <c r="J5" s="499" t="s">
        <v>99</v>
      </c>
    </row>
    <row r="6" spans="1:10" s="24" customFormat="1" ht="18" customHeight="1">
      <c r="A6" s="114" t="s">
        <v>100</v>
      </c>
      <c r="B6" s="115" t="s">
        <v>101</v>
      </c>
      <c r="C6" s="502"/>
      <c r="D6" s="116" t="s">
        <v>100</v>
      </c>
      <c r="E6" s="117" t="s">
        <v>101</v>
      </c>
      <c r="F6" s="116" t="s">
        <v>100</v>
      </c>
      <c r="G6" s="117" t="s">
        <v>101</v>
      </c>
      <c r="H6" s="116" t="s">
        <v>100</v>
      </c>
      <c r="I6" s="117" t="s">
        <v>101</v>
      </c>
      <c r="J6" s="500"/>
    </row>
    <row r="7" spans="1:10" s="17" customFormat="1" ht="12" customHeight="1">
      <c r="A7" s="12"/>
      <c r="B7" s="13"/>
      <c r="C7" s="14"/>
      <c r="D7" s="14"/>
      <c r="E7" s="14"/>
      <c r="F7" s="14"/>
      <c r="G7" s="14"/>
      <c r="H7" s="14"/>
      <c r="I7" s="15"/>
      <c r="J7" s="16"/>
    </row>
    <row r="8" spans="1:10" s="19" customFormat="1" ht="46.15" customHeight="1">
      <c r="A8" s="127">
        <f>1090696+178</f>
        <v>1090874</v>
      </c>
      <c r="B8" s="276">
        <f t="shared" ref="B8:B14" si="0">ROUND((A8/$A$8)*100,2)</f>
        <v>100</v>
      </c>
      <c r="C8" s="232" t="s">
        <v>102</v>
      </c>
      <c r="D8" s="125">
        <f>SUM(D9:D13)</f>
        <v>984540</v>
      </c>
      <c r="E8" s="276">
        <f t="shared" ref="E8:E13" si="1">ROUND((D8/$D$8)*100,2)</f>
        <v>100</v>
      </c>
      <c r="F8" s="125">
        <f>SUM(F9:F13)</f>
        <v>936068</v>
      </c>
      <c r="G8" s="276">
        <f>ROUND((F8/$F$8)*100,2)</f>
        <v>100</v>
      </c>
      <c r="H8" s="125">
        <f>SUM(H9:H13)</f>
        <v>48472</v>
      </c>
      <c r="I8" s="124">
        <f>ROUND((H8/F8)*100,2)</f>
        <v>5.18</v>
      </c>
      <c r="J8" s="389"/>
    </row>
    <row r="9" spans="1:10" s="19" customFormat="1" ht="46.15" customHeight="1">
      <c r="A9" s="118">
        <v>265738</v>
      </c>
      <c r="B9" s="119">
        <f t="shared" si="0"/>
        <v>24.36</v>
      </c>
      <c r="C9" s="11" t="s">
        <v>237</v>
      </c>
      <c r="D9" s="120">
        <v>218541</v>
      </c>
      <c r="E9" s="119">
        <f t="shared" si="1"/>
        <v>22.2</v>
      </c>
      <c r="F9" s="120">
        <v>204530</v>
      </c>
      <c r="G9" s="119">
        <f>ROUND((F9/$F$8)*100,2)</f>
        <v>21.85</v>
      </c>
      <c r="H9" s="120">
        <f t="shared" ref="H9:H14" si="2">D9-F9</f>
        <v>14011</v>
      </c>
      <c r="I9" s="121">
        <f>ROUND((H9/F9)*100,2)</f>
        <v>6.85</v>
      </c>
      <c r="J9" s="390" t="s">
        <v>240</v>
      </c>
    </row>
    <row r="10" spans="1:10" s="19" customFormat="1" ht="46.15" customHeight="1">
      <c r="A10" s="118">
        <v>66776</v>
      </c>
      <c r="B10" s="119">
        <f t="shared" si="0"/>
        <v>6.12</v>
      </c>
      <c r="C10" s="11" t="s">
        <v>238</v>
      </c>
      <c r="D10" s="120">
        <v>41559</v>
      </c>
      <c r="E10" s="119">
        <f t="shared" si="1"/>
        <v>4.22</v>
      </c>
      <c r="F10" s="120">
        <v>36238</v>
      </c>
      <c r="G10" s="119">
        <f>ROUND((F10/$F$8)*100,2)</f>
        <v>3.87</v>
      </c>
      <c r="H10" s="120">
        <f t="shared" si="2"/>
        <v>5321</v>
      </c>
      <c r="I10" s="121">
        <f>ROUND((H10/F10)*100,2)</f>
        <v>14.68</v>
      </c>
      <c r="J10" s="390" t="s">
        <v>241</v>
      </c>
    </row>
    <row r="11" spans="1:10" s="19" customFormat="1" ht="46.15" customHeight="1">
      <c r="A11" s="118">
        <f>695008+179</f>
        <v>695187</v>
      </c>
      <c r="B11" s="119">
        <f t="shared" si="0"/>
        <v>63.73</v>
      </c>
      <c r="C11" s="11" t="s">
        <v>239</v>
      </c>
      <c r="D11" s="120">
        <v>719440</v>
      </c>
      <c r="E11" s="119">
        <f t="shared" si="1"/>
        <v>73.069999999999993</v>
      </c>
      <c r="F11" s="120">
        <v>690300</v>
      </c>
      <c r="G11" s="119">
        <f t="shared" ref="G11:G22" si="3">ROUND((F11/$F$8)*100,2)</f>
        <v>73.739999999999995</v>
      </c>
      <c r="H11" s="120">
        <f t="shared" si="2"/>
        <v>29140</v>
      </c>
      <c r="I11" s="121">
        <f>ROUND((H11/F11)*100,2)</f>
        <v>4.22</v>
      </c>
      <c r="J11" s="390" t="s">
        <v>236</v>
      </c>
    </row>
    <row r="12" spans="1:10" s="19" customFormat="1" ht="45.75" customHeight="1">
      <c r="A12" s="118">
        <v>12</v>
      </c>
      <c r="B12" s="365">
        <v>0</v>
      </c>
      <c r="C12" s="11" t="s">
        <v>395</v>
      </c>
      <c r="D12" s="365">
        <v>0</v>
      </c>
      <c r="E12" s="365">
        <f t="shared" si="1"/>
        <v>0</v>
      </c>
      <c r="F12" s="365">
        <v>0</v>
      </c>
      <c r="G12" s="365">
        <f t="shared" si="3"/>
        <v>0</v>
      </c>
      <c r="H12" s="365">
        <f t="shared" si="2"/>
        <v>0</v>
      </c>
      <c r="I12" s="365">
        <v>0</v>
      </c>
      <c r="J12" s="390"/>
    </row>
    <row r="13" spans="1:10" s="19" customFormat="1" ht="66" customHeight="1">
      <c r="A13" s="118">
        <v>62357</v>
      </c>
      <c r="B13" s="119">
        <f t="shared" si="0"/>
        <v>5.72</v>
      </c>
      <c r="C13" s="11" t="s">
        <v>291</v>
      </c>
      <c r="D13" s="120">
        <v>5000</v>
      </c>
      <c r="E13" s="119">
        <f t="shared" si="1"/>
        <v>0.51</v>
      </c>
      <c r="F13" s="120">
        <v>5000</v>
      </c>
      <c r="G13" s="119">
        <f>ROUND((F13/$F$8)*100,2)</f>
        <v>0.53</v>
      </c>
      <c r="H13" s="365">
        <f t="shared" si="2"/>
        <v>0</v>
      </c>
      <c r="I13" s="365">
        <f>ROUND((H13/F13)*100,2)</f>
        <v>0</v>
      </c>
      <c r="J13" s="390" t="s">
        <v>103</v>
      </c>
    </row>
    <row r="14" spans="1:10" s="19" customFormat="1" ht="45.75" customHeight="1">
      <c r="A14" s="118">
        <v>804</v>
      </c>
      <c r="B14" s="119">
        <f t="shared" si="0"/>
        <v>7.0000000000000007E-2</v>
      </c>
      <c r="C14" s="11" t="s">
        <v>397</v>
      </c>
      <c r="D14" s="365">
        <v>0</v>
      </c>
      <c r="E14" s="365">
        <f t="shared" ref="E14" si="4">ROUND((D14/$D$8)*100,2)</f>
        <v>0</v>
      </c>
      <c r="F14" s="365">
        <v>0</v>
      </c>
      <c r="G14" s="365">
        <f t="shared" ref="G14" si="5">ROUND((F14/$F$8)*100,2)</f>
        <v>0</v>
      </c>
      <c r="H14" s="365">
        <f t="shared" si="2"/>
        <v>0</v>
      </c>
      <c r="I14" s="365">
        <v>0</v>
      </c>
      <c r="J14" s="390"/>
    </row>
    <row r="15" spans="1:10" s="19" customFormat="1" ht="19.5" customHeight="1">
      <c r="A15" s="118"/>
      <c r="B15" s="126"/>
      <c r="C15" s="18"/>
      <c r="D15" s="120"/>
      <c r="E15" s="122"/>
      <c r="F15" s="120"/>
      <c r="G15" s="122"/>
      <c r="H15" s="120"/>
      <c r="I15" s="123"/>
      <c r="J15" s="391"/>
    </row>
    <row r="16" spans="1:10" s="19" customFormat="1" ht="46.15" customHeight="1">
      <c r="A16" s="127">
        <f>SUM(A17:A20)</f>
        <v>333487</v>
      </c>
      <c r="B16" s="276">
        <f>ROUND((A16/$A$8)*100,2)</f>
        <v>30.57</v>
      </c>
      <c r="C16" s="232" t="s">
        <v>104</v>
      </c>
      <c r="D16" s="125">
        <f>SUM(D17:D20)</f>
        <v>363551</v>
      </c>
      <c r="E16" s="276">
        <f>ROUND((D16/$D$8)*100,2)</f>
        <v>36.93</v>
      </c>
      <c r="F16" s="125">
        <f>SUM(F17:F20)</f>
        <v>363865</v>
      </c>
      <c r="G16" s="276">
        <f t="shared" si="3"/>
        <v>38.869999999999997</v>
      </c>
      <c r="H16" s="125">
        <f>SUM(H17:H20)</f>
        <v>-314</v>
      </c>
      <c r="I16" s="124">
        <f>ROUND((H16/F16)*100,2)</f>
        <v>-0.09</v>
      </c>
      <c r="J16" s="390" t="s">
        <v>173</v>
      </c>
    </row>
    <row r="17" spans="1:13" s="19" customFormat="1" ht="46.15" customHeight="1">
      <c r="A17" s="118">
        <v>60552</v>
      </c>
      <c r="B17" s="119">
        <f>ROUND((A17/$A$8)*100,2)</f>
        <v>5.55</v>
      </c>
      <c r="C17" s="11" t="s">
        <v>234</v>
      </c>
      <c r="D17" s="365">
        <v>30</v>
      </c>
      <c r="E17" s="365">
        <v>0</v>
      </c>
      <c r="F17" s="365">
        <v>0</v>
      </c>
      <c r="G17" s="365">
        <v>0</v>
      </c>
      <c r="H17" s="120">
        <f>D17-F17</f>
        <v>30</v>
      </c>
      <c r="I17" s="423" t="s">
        <v>353</v>
      </c>
      <c r="J17" s="391"/>
    </row>
    <row r="18" spans="1:13" s="19" customFormat="1" ht="46.5" customHeight="1">
      <c r="A18" s="286">
        <v>235779</v>
      </c>
      <c r="B18" s="119">
        <f>ROUND((A18/$A$8)*100,2)</f>
        <v>21.61</v>
      </c>
      <c r="C18" s="11" t="s">
        <v>235</v>
      </c>
      <c r="D18" s="120">
        <v>323218</v>
      </c>
      <c r="E18" s="119">
        <f>ROUND((D18/$D$8)*100,2)</f>
        <v>32.83</v>
      </c>
      <c r="F18" s="120">
        <v>323707</v>
      </c>
      <c r="G18" s="119">
        <f t="shared" si="3"/>
        <v>34.58</v>
      </c>
      <c r="H18" s="120">
        <f>D18-F18</f>
        <v>-489</v>
      </c>
      <c r="I18" s="121">
        <f>ROUND((H18/F18)*100,2)</f>
        <v>-0.15</v>
      </c>
      <c r="J18" s="390"/>
    </row>
    <row r="19" spans="1:13" s="19" customFormat="1" ht="46.15" hidden="1" customHeight="1">
      <c r="A19" s="286">
        <v>0</v>
      </c>
      <c r="B19" s="119">
        <f>ROUND((A19/$A$8)*100,2)</f>
        <v>0</v>
      </c>
      <c r="C19" s="11" t="s">
        <v>396</v>
      </c>
      <c r="D19" s="365">
        <v>0</v>
      </c>
      <c r="E19" s="365">
        <v>0</v>
      </c>
      <c r="F19" s="365">
        <v>0</v>
      </c>
      <c r="G19" s="365">
        <v>0</v>
      </c>
      <c r="H19" s="365">
        <v>0</v>
      </c>
      <c r="I19" s="365">
        <v>0</v>
      </c>
      <c r="J19" s="390"/>
    </row>
    <row r="20" spans="1:13" s="19" customFormat="1" ht="46.15" customHeight="1">
      <c r="A20" s="118">
        <v>37156</v>
      </c>
      <c r="B20" s="119">
        <f>ROUND((A20/$A$8)*100,2)</f>
        <v>3.41</v>
      </c>
      <c r="C20" s="11" t="s">
        <v>158</v>
      </c>
      <c r="D20" s="120">
        <v>40303</v>
      </c>
      <c r="E20" s="119">
        <f>ROUND((D20/$D$8)*100,2)</f>
        <v>4.09</v>
      </c>
      <c r="F20" s="120">
        <v>40158</v>
      </c>
      <c r="G20" s="119">
        <f t="shared" si="3"/>
        <v>4.29</v>
      </c>
      <c r="H20" s="120">
        <f>D20-F20</f>
        <v>145</v>
      </c>
      <c r="I20" s="121">
        <f>ROUND((H20/F20)*100,2)</f>
        <v>0.36</v>
      </c>
      <c r="J20" s="390"/>
      <c r="M20" s="35"/>
    </row>
    <row r="21" spans="1:13" s="19" customFormat="1" ht="68.25" customHeight="1">
      <c r="A21" s="118"/>
      <c r="B21" s="119"/>
      <c r="C21" s="18"/>
      <c r="D21" s="120"/>
      <c r="E21" s="122"/>
      <c r="F21" s="120"/>
      <c r="G21" s="122"/>
      <c r="H21" s="120"/>
      <c r="I21" s="123"/>
      <c r="J21" s="391"/>
    </row>
    <row r="22" spans="1:13" s="19" customFormat="1" ht="18.75" customHeight="1">
      <c r="A22" s="127">
        <f>757208+179</f>
        <v>757387</v>
      </c>
      <c r="B22" s="124">
        <f>B8-B16</f>
        <v>69.430000000000007</v>
      </c>
      <c r="C22" s="241" t="s">
        <v>218</v>
      </c>
      <c r="D22" s="125">
        <f>D8-D16</f>
        <v>620989</v>
      </c>
      <c r="E22" s="124">
        <f>E8-E16</f>
        <v>63.07</v>
      </c>
      <c r="F22" s="125">
        <f>F8-F16</f>
        <v>572203</v>
      </c>
      <c r="G22" s="124">
        <f t="shared" si="3"/>
        <v>61.13</v>
      </c>
      <c r="H22" s="125">
        <f>H8-H16</f>
        <v>48786</v>
      </c>
      <c r="I22" s="124">
        <f>ROUND((H22/F22)*100,2)</f>
        <v>8.5299999999999994</v>
      </c>
      <c r="J22" s="391"/>
    </row>
    <row r="23" spans="1:13" s="17" customFormat="1" ht="9.75" customHeight="1" thickBot="1">
      <c r="A23" s="33"/>
      <c r="B23" s="32"/>
      <c r="C23" s="28"/>
      <c r="D23" s="34"/>
      <c r="E23" s="29"/>
      <c r="F23" s="29"/>
      <c r="G23" s="29"/>
      <c r="H23" s="29"/>
      <c r="I23" s="30"/>
      <c r="J23" s="392"/>
    </row>
    <row r="24" spans="1:13" ht="19.5" customHeight="1">
      <c r="A24" s="488" t="s">
        <v>453</v>
      </c>
      <c r="B24" s="489"/>
      <c r="C24" s="489"/>
      <c r="D24" s="489"/>
      <c r="E24" s="489"/>
      <c r="F24" s="489"/>
      <c r="G24" s="489"/>
      <c r="H24" s="489"/>
      <c r="I24" s="489"/>
      <c r="J24" s="489"/>
    </row>
    <row r="25" spans="1:13" ht="13.5" customHeight="1">
      <c r="A25" s="490" t="s">
        <v>178</v>
      </c>
      <c r="B25" s="490"/>
      <c r="C25" s="490"/>
      <c r="D25" s="490"/>
      <c r="E25" s="490"/>
      <c r="F25" s="490"/>
      <c r="G25" s="490"/>
      <c r="H25" s="490"/>
      <c r="I25" s="490"/>
      <c r="J25" s="490"/>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4:J24"/>
    <mergeCell ref="A25:J25"/>
    <mergeCell ref="D5:E5"/>
    <mergeCell ref="F5:G5"/>
    <mergeCell ref="H5:I5"/>
  </mergeCells>
  <phoneticPr fontId="9" type="noConversion"/>
  <printOptions horizontalCentered="1"/>
  <pageMargins left="0.59055118110236227" right="0.59055118110236227" top="0.94488188976377963" bottom="0.94488188976377963" header="0.47244094488188981" footer="0.47244094488188981"/>
  <pageSetup paperSize="9" scale="90" firstPageNumber="7" orientation="portrait" useFirstPageNumber="1" r:id="rId3"/>
  <headerFooter alignWithMargins="0">
    <oddFooter>&amp;C&amp;"Times New Roman,標準"&amp;14&amp;P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FFCCFF"/>
  </sheetPr>
  <dimension ref="A1:F23"/>
  <sheetViews>
    <sheetView showGridLines="0" view="pageBreakPreview" topLeftCell="A13" zoomScale="80" zoomScaleSheetLayoutView="80" workbookViewId="0">
      <selection activeCell="A3" sqref="A3:F3"/>
    </sheetView>
  </sheetViews>
  <sheetFormatPr defaultColWidth="27.36328125" defaultRowHeight="20.5"/>
  <cols>
    <col min="1" max="1" width="11.6328125" style="45" bestFit="1" customWidth="1"/>
    <col min="2" max="2" width="8.90625" style="45" bestFit="1" customWidth="1"/>
    <col min="3" max="3" width="25.36328125" style="45" customWidth="1"/>
    <col min="4" max="4" width="11.6328125" style="45" bestFit="1" customWidth="1"/>
    <col min="5" max="5" width="8.90625" style="45" bestFit="1" customWidth="1"/>
    <col min="6" max="6" width="23.7265625" style="45" customWidth="1"/>
    <col min="7" max="16384" width="27.36328125" style="45"/>
  </cols>
  <sheetData>
    <row r="1" spans="1:6" s="36" customFormat="1" ht="27.5">
      <c r="A1" s="504" t="s">
        <v>68</v>
      </c>
      <c r="B1" s="504"/>
      <c r="C1" s="504"/>
      <c r="D1" s="505"/>
      <c r="E1" s="505"/>
      <c r="F1" s="505"/>
    </row>
    <row r="2" spans="1:6" s="37" customFormat="1" ht="31">
      <c r="A2" s="506" t="s">
        <v>105</v>
      </c>
      <c r="B2" s="506"/>
      <c r="C2" s="506"/>
      <c r="D2" s="507"/>
      <c r="E2" s="507"/>
      <c r="F2" s="507"/>
    </row>
    <row r="3" spans="1:6" s="38" customFormat="1" ht="21.5">
      <c r="A3" s="508" t="s">
        <v>293</v>
      </c>
      <c r="B3" s="509"/>
      <c r="C3" s="509"/>
      <c r="D3" s="510"/>
      <c r="E3" s="510"/>
      <c r="F3" s="510"/>
    </row>
    <row r="4" spans="1:6" s="38" customFormat="1" ht="17.5" thickBot="1">
      <c r="F4" s="1" t="s">
        <v>71</v>
      </c>
    </row>
    <row r="5" spans="1:6" s="39" customFormat="1" ht="20.25" customHeight="1">
      <c r="A5" s="511" t="s">
        <v>106</v>
      </c>
      <c r="B5" s="512"/>
      <c r="C5" s="513" t="s">
        <v>107</v>
      </c>
      <c r="D5" s="513" t="s">
        <v>108</v>
      </c>
      <c r="E5" s="513"/>
      <c r="F5" s="515" t="s">
        <v>109</v>
      </c>
    </row>
    <row r="6" spans="1:6" s="41" customFormat="1" ht="20.25" customHeight="1">
      <c r="A6" s="25" t="s">
        <v>100</v>
      </c>
      <c r="B6" s="27" t="s">
        <v>101</v>
      </c>
      <c r="C6" s="514"/>
      <c r="D6" s="26" t="s">
        <v>100</v>
      </c>
      <c r="E6" s="27" t="s">
        <v>101</v>
      </c>
      <c r="F6" s="516"/>
    </row>
    <row r="7" spans="1:6" s="41" customFormat="1" ht="12" customHeight="1">
      <c r="A7" s="56"/>
      <c r="B7" s="290"/>
      <c r="C7" s="58"/>
      <c r="D7" s="59"/>
      <c r="E7" s="57"/>
      <c r="F7" s="60"/>
    </row>
    <row r="8" spans="1:6" s="42" customFormat="1" ht="44.25" customHeight="1">
      <c r="A8" s="291">
        <f>SUM(A9:A10)</f>
        <v>13089199</v>
      </c>
      <c r="B8" s="292">
        <f>(A8/$A$8)*100</f>
        <v>100</v>
      </c>
      <c r="C8" s="233" t="s">
        <v>110</v>
      </c>
      <c r="D8" s="40">
        <f>SUM(D9:D10)</f>
        <v>13961357</v>
      </c>
      <c r="E8" s="54">
        <f>(D8/$D$8)*100</f>
        <v>100</v>
      </c>
      <c r="F8" s="5"/>
    </row>
    <row r="9" spans="1:6" s="41" customFormat="1" ht="48" customHeight="1">
      <c r="A9" s="293">
        <v>572203</v>
      </c>
      <c r="B9" s="294">
        <f>(A9/$A$8)*100</f>
        <v>4.3715662050825266</v>
      </c>
      <c r="C9" s="48" t="s">
        <v>111</v>
      </c>
      <c r="D9" s="43">
        <f>收支餘絀預計表!D22</f>
        <v>620989</v>
      </c>
      <c r="E9" s="55">
        <f>ROUND((D9/$D$8)*100,2)</f>
        <v>4.45</v>
      </c>
      <c r="F9" s="5"/>
    </row>
    <row r="10" spans="1:6" s="41" customFormat="1" ht="90" customHeight="1">
      <c r="A10" s="293">
        <v>12516996</v>
      </c>
      <c r="B10" s="294">
        <f>(A10/$A$8)*100</f>
        <v>95.628433794917484</v>
      </c>
      <c r="C10" s="48" t="s">
        <v>112</v>
      </c>
      <c r="D10" s="43">
        <f>13340189+179</f>
        <v>13340368</v>
      </c>
      <c r="E10" s="55">
        <f>ROUND((D10/$D$8)*100,2)</f>
        <v>95.55</v>
      </c>
      <c r="F10" s="308" t="s">
        <v>382</v>
      </c>
    </row>
    <row r="11" spans="1:6" s="41" customFormat="1" ht="53.25" hidden="1" customHeight="1">
      <c r="A11" s="383">
        <v>0</v>
      </c>
      <c r="B11" s="380">
        <v>0</v>
      </c>
      <c r="C11" s="379" t="s">
        <v>282</v>
      </c>
      <c r="D11" s="380">
        <v>0</v>
      </c>
      <c r="E11" s="380">
        <v>0</v>
      </c>
      <c r="F11" s="308"/>
    </row>
    <row r="12" spans="1:6" s="41" customFormat="1" ht="36" customHeight="1">
      <c r="A12" s="363">
        <v>0</v>
      </c>
      <c r="B12" s="364">
        <v>0</v>
      </c>
      <c r="C12" s="233" t="s">
        <v>113</v>
      </c>
      <c r="D12" s="364">
        <v>0</v>
      </c>
      <c r="E12" s="364">
        <v>0</v>
      </c>
      <c r="F12" s="5"/>
    </row>
    <row r="13" spans="1:6" s="41" customFormat="1" ht="36" customHeight="1">
      <c r="A13" s="291">
        <f>A8</f>
        <v>13089199</v>
      </c>
      <c r="B13" s="292">
        <f>(A13/$A$8)*100</f>
        <v>100</v>
      </c>
      <c r="C13" s="233" t="s">
        <v>114</v>
      </c>
      <c r="D13" s="40">
        <f>D8</f>
        <v>13961357</v>
      </c>
      <c r="E13" s="54">
        <f>(D13/$D$8)*100</f>
        <v>100</v>
      </c>
      <c r="F13" s="186" t="s">
        <v>115</v>
      </c>
    </row>
    <row r="14" spans="1:6" s="41" customFormat="1" ht="18">
      <c r="A14" s="293"/>
      <c r="B14" s="43"/>
      <c r="C14" s="48"/>
      <c r="D14" s="43"/>
      <c r="E14" s="52"/>
      <c r="F14" s="5"/>
    </row>
    <row r="15" spans="1:6" s="41" customFormat="1" ht="18">
      <c r="A15" s="4"/>
      <c r="B15" s="295"/>
      <c r="C15" s="48"/>
      <c r="D15" s="43"/>
      <c r="E15" s="52"/>
      <c r="F15" s="5"/>
    </row>
    <row r="16" spans="1:6" s="41" customFormat="1" ht="18">
      <c r="A16" s="4"/>
      <c r="B16" s="295"/>
      <c r="C16" s="48"/>
      <c r="D16" s="43"/>
      <c r="E16" s="52"/>
      <c r="F16" s="5"/>
    </row>
    <row r="17" spans="1:6" s="41" customFormat="1" ht="18">
      <c r="A17" s="4"/>
      <c r="B17" s="295"/>
      <c r="C17" s="48"/>
      <c r="D17" s="43"/>
      <c r="E17" s="52"/>
      <c r="F17" s="5"/>
    </row>
    <row r="18" spans="1:6" s="41" customFormat="1" ht="18">
      <c r="A18" s="4"/>
      <c r="B18" s="295"/>
      <c r="C18" s="48"/>
      <c r="D18" s="43"/>
      <c r="E18" s="52"/>
      <c r="F18" s="5"/>
    </row>
    <row r="19" spans="1:6" s="41" customFormat="1" ht="18">
      <c r="A19" s="4"/>
      <c r="B19" s="47"/>
      <c r="C19" s="48"/>
      <c r="D19" s="43"/>
      <c r="E19" s="52"/>
      <c r="F19" s="5"/>
    </row>
    <row r="20" spans="1:6" s="41" customFormat="1" ht="18">
      <c r="A20" s="4"/>
      <c r="B20" s="47"/>
      <c r="C20" s="48"/>
      <c r="D20" s="43"/>
      <c r="E20" s="52"/>
      <c r="F20" s="5"/>
    </row>
    <row r="21" spans="1:6" s="41" customFormat="1" ht="100.5" customHeight="1">
      <c r="A21" s="4"/>
      <c r="B21" s="47"/>
      <c r="C21" s="48"/>
      <c r="D21" s="43"/>
      <c r="E21" s="52"/>
      <c r="F21" s="5"/>
    </row>
    <row r="22" spans="1:6" s="41" customFormat="1" ht="25.5" customHeight="1">
      <c r="A22" s="4"/>
      <c r="B22" s="47"/>
      <c r="C22" s="48"/>
      <c r="D22" s="43"/>
      <c r="E22" s="52"/>
      <c r="F22" s="5"/>
    </row>
    <row r="23" spans="1:6" s="41" customFormat="1" ht="84" customHeight="1" thickBot="1">
      <c r="A23" s="50"/>
      <c r="B23" s="46"/>
      <c r="C23" s="49"/>
      <c r="D23" s="3"/>
      <c r="E23" s="53"/>
      <c r="F23" s="44"/>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3"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tabColor rgb="FFFFCCFF"/>
  </sheetPr>
  <dimension ref="A1:F36"/>
  <sheetViews>
    <sheetView showGridLines="0" view="pageBreakPreview" zoomScaleSheetLayoutView="100" workbookViewId="0">
      <selection activeCell="A32" sqref="A32:A34"/>
    </sheetView>
  </sheetViews>
  <sheetFormatPr defaultColWidth="12" defaultRowHeight="20.5"/>
  <cols>
    <col min="1" max="1" width="33.453125" style="45" customWidth="1"/>
    <col min="2" max="2" width="13.6328125" style="45" customWidth="1"/>
    <col min="3" max="3" width="30.08984375" style="45" customWidth="1"/>
    <col min="4" max="4" width="13" style="45" customWidth="1"/>
    <col min="5" max="16384" width="12" style="45"/>
  </cols>
  <sheetData>
    <row r="1" spans="1:6" s="36" customFormat="1" ht="27.5">
      <c r="A1" s="504" t="s">
        <v>68</v>
      </c>
      <c r="B1" s="505"/>
      <c r="C1" s="505"/>
      <c r="D1" s="505"/>
    </row>
    <row r="2" spans="1:6" s="37" customFormat="1" ht="31">
      <c r="A2" s="506" t="s">
        <v>70</v>
      </c>
      <c r="B2" s="507"/>
      <c r="C2" s="507"/>
      <c r="D2" s="507"/>
    </row>
    <row r="3" spans="1:6" s="38" customFormat="1" ht="21.5">
      <c r="A3" s="508" t="s">
        <v>293</v>
      </c>
      <c r="B3" s="510"/>
      <c r="C3" s="510"/>
      <c r="D3" s="510"/>
    </row>
    <row r="4" spans="1:6" s="38" customFormat="1" ht="17.5" thickBot="1">
      <c r="D4" s="1" t="s">
        <v>71</v>
      </c>
    </row>
    <row r="5" spans="1:6" s="39" customFormat="1" ht="30" customHeight="1">
      <c r="A5" s="185" t="s">
        <v>72</v>
      </c>
      <c r="B5" s="2" t="s">
        <v>73</v>
      </c>
      <c r="C5" s="517" t="s">
        <v>74</v>
      </c>
      <c r="D5" s="518"/>
    </row>
    <row r="6" spans="1:6" s="41" customFormat="1" ht="9.75" customHeight="1">
      <c r="A6" s="61"/>
      <c r="B6" s="62"/>
      <c r="C6" s="523"/>
      <c r="D6" s="524"/>
    </row>
    <row r="7" spans="1:6" s="42" customFormat="1" ht="21.75" customHeight="1">
      <c r="A7" s="234" t="s">
        <v>89</v>
      </c>
      <c r="B7" s="43"/>
      <c r="C7" s="519"/>
      <c r="D7" s="520"/>
    </row>
    <row r="8" spans="1:6" s="41" customFormat="1" ht="21.75" customHeight="1">
      <c r="A8" s="375" t="s">
        <v>279</v>
      </c>
      <c r="B8" s="43">
        <f>收支餘絀預計表!D22</f>
        <v>620989</v>
      </c>
      <c r="C8" s="521" t="s">
        <v>447</v>
      </c>
      <c r="D8" s="522"/>
    </row>
    <row r="9" spans="1:6" s="41" customFormat="1" ht="21.75" customHeight="1">
      <c r="A9" s="4" t="s">
        <v>257</v>
      </c>
      <c r="B9" s="43">
        <f>-存款利息收入明細表!E23-投資業務收入明細表!E7</f>
        <v>-150265</v>
      </c>
      <c r="C9" s="468" t="s">
        <v>451</v>
      </c>
      <c r="D9" s="469"/>
    </row>
    <row r="10" spans="1:6" s="41" customFormat="1" ht="18.75" customHeight="1">
      <c r="A10" s="4" t="s">
        <v>280</v>
      </c>
      <c r="B10" s="43">
        <f>B8+B9</f>
        <v>470724</v>
      </c>
      <c r="C10" s="468"/>
      <c r="D10" s="469"/>
    </row>
    <row r="11" spans="1:6" s="41" customFormat="1" ht="21.75" customHeight="1">
      <c r="A11" s="4" t="s">
        <v>434</v>
      </c>
      <c r="B11" s="43">
        <v>-200226</v>
      </c>
      <c r="C11" s="52" t="s">
        <v>436</v>
      </c>
      <c r="D11" s="463" t="s">
        <v>437</v>
      </c>
      <c r="F11" s="41">
        <v>323218</v>
      </c>
    </row>
    <row r="12" spans="1:6" s="41" customFormat="1" ht="21.75" customHeight="1">
      <c r="A12" s="4"/>
      <c r="B12" s="43"/>
      <c r="C12" s="52" t="s">
        <v>438</v>
      </c>
      <c r="D12" s="463" t="s">
        <v>439</v>
      </c>
      <c r="F12" s="41">
        <v>49</v>
      </c>
    </row>
    <row r="13" spans="1:6" s="41" customFormat="1" ht="21.75" customHeight="1">
      <c r="A13" s="4"/>
      <c r="B13" s="43"/>
      <c r="C13" s="52" t="s">
        <v>440</v>
      </c>
      <c r="D13" s="463" t="s">
        <v>441</v>
      </c>
      <c r="F13" s="41">
        <v>1711</v>
      </c>
    </row>
    <row r="14" spans="1:6" s="41" customFormat="1" ht="65.25" customHeight="1">
      <c r="A14" s="4"/>
      <c r="B14" s="43"/>
      <c r="C14" s="464" t="s">
        <v>448</v>
      </c>
      <c r="D14" s="465" t="s">
        <v>430</v>
      </c>
      <c r="F14" s="41">
        <v>-326454</v>
      </c>
    </row>
    <row r="15" spans="1:6" s="41" customFormat="1" ht="20.25" customHeight="1">
      <c r="A15" s="4"/>
      <c r="B15" s="43"/>
      <c r="C15" s="52" t="s">
        <v>442</v>
      </c>
      <c r="D15" s="465" t="s">
        <v>431</v>
      </c>
      <c r="F15" s="41">
        <v>-198767</v>
      </c>
    </row>
    <row r="16" spans="1:6" s="41" customFormat="1" ht="19.5" customHeight="1">
      <c r="A16" s="4"/>
      <c r="B16" s="43"/>
      <c r="C16" s="52" t="s">
        <v>443</v>
      </c>
      <c r="D16" s="465" t="s">
        <v>444</v>
      </c>
      <c r="F16" s="41">
        <v>17</v>
      </c>
    </row>
    <row r="17" spans="1:4" s="41" customFormat="1" ht="22.5" customHeight="1">
      <c r="A17" s="381" t="s">
        <v>283</v>
      </c>
      <c r="B17" s="43">
        <f>SUM(B10:B11)</f>
        <v>270498</v>
      </c>
      <c r="C17" s="52"/>
      <c r="D17" s="465"/>
    </row>
    <row r="18" spans="1:4" s="41" customFormat="1" ht="18.75" customHeight="1">
      <c r="A18" s="375" t="s">
        <v>284</v>
      </c>
      <c r="B18" s="382">
        <v>0</v>
      </c>
      <c r="C18" s="52"/>
      <c r="D18" s="465"/>
    </row>
    <row r="19" spans="1:4" s="41" customFormat="1" ht="18.75" customHeight="1">
      <c r="A19" s="375" t="s">
        <v>285</v>
      </c>
      <c r="B19" s="382">
        <v>0</v>
      </c>
      <c r="C19" s="52"/>
      <c r="D19" s="465"/>
    </row>
    <row r="20" spans="1:4" s="41" customFormat="1" ht="18.75" customHeight="1">
      <c r="A20" s="375" t="s">
        <v>286</v>
      </c>
      <c r="B20" s="382">
        <v>0</v>
      </c>
      <c r="C20" s="52"/>
      <c r="D20" s="465"/>
    </row>
    <row r="21" spans="1:4" s="41" customFormat="1" ht="22.5" customHeight="1">
      <c r="A21" s="373" t="s">
        <v>287</v>
      </c>
      <c r="B21" s="40">
        <f>SUM(B12:B20)</f>
        <v>270498</v>
      </c>
      <c r="C21" s="51"/>
      <c r="D21" s="128"/>
    </row>
    <row r="22" spans="1:4" s="41" customFormat="1" ht="22.5" customHeight="1">
      <c r="A22" s="373" t="s">
        <v>254</v>
      </c>
      <c r="B22" s="40"/>
      <c r="C22" s="51"/>
      <c r="D22" s="128"/>
    </row>
    <row r="23" spans="1:4" s="41" customFormat="1" ht="26.25" customHeight="1">
      <c r="A23" s="4" t="s">
        <v>258</v>
      </c>
      <c r="B23" s="43">
        <f>-B9-預計平衡表!E18</f>
        <v>151410</v>
      </c>
      <c r="C23" s="521" t="s">
        <v>445</v>
      </c>
      <c r="D23" s="522"/>
    </row>
    <row r="24" spans="1:4" s="41" customFormat="1" ht="39" customHeight="1">
      <c r="A24" s="4" t="s">
        <v>245</v>
      </c>
      <c r="B24" s="43">
        <f>-預計平衡表!E15</f>
        <v>-67090</v>
      </c>
      <c r="C24" s="521" t="s">
        <v>449</v>
      </c>
      <c r="D24" s="522"/>
    </row>
    <row r="25" spans="1:4" s="41" customFormat="1" ht="39" customHeight="1">
      <c r="A25" s="372" t="s">
        <v>271</v>
      </c>
      <c r="B25" s="43">
        <f>-預計平衡表!E22</f>
        <v>-330463</v>
      </c>
      <c r="C25" s="521" t="s">
        <v>450</v>
      </c>
      <c r="D25" s="522"/>
    </row>
    <row r="26" spans="1:4" s="41" customFormat="1" ht="21.75" customHeight="1">
      <c r="A26" s="4" t="s">
        <v>352</v>
      </c>
      <c r="B26" s="43">
        <v>-241</v>
      </c>
      <c r="C26" s="521" t="s">
        <v>446</v>
      </c>
      <c r="D26" s="522"/>
    </row>
    <row r="27" spans="1:4" s="41" customFormat="1" ht="21.75" customHeight="1">
      <c r="A27" s="4" t="s">
        <v>259</v>
      </c>
      <c r="B27" s="43">
        <v>-1811</v>
      </c>
      <c r="C27" s="521" t="s">
        <v>432</v>
      </c>
      <c r="D27" s="522"/>
    </row>
    <row r="28" spans="1:4" s="41" customFormat="1" ht="21.75" customHeight="1">
      <c r="A28" s="373" t="s">
        <v>288</v>
      </c>
      <c r="B28" s="40">
        <f>SUM(B23:B27)</f>
        <v>-248195</v>
      </c>
      <c r="C28" s="51"/>
      <c r="D28" s="128"/>
    </row>
    <row r="29" spans="1:4" s="41" customFormat="1" ht="21" customHeight="1">
      <c r="A29" s="234" t="s">
        <v>281</v>
      </c>
      <c r="B29" s="40">
        <f>B21+B28</f>
        <v>22303</v>
      </c>
      <c r="C29" s="51"/>
      <c r="D29" s="128"/>
    </row>
    <row r="30" spans="1:4" s="41" customFormat="1" ht="21" customHeight="1">
      <c r="A30" s="373" t="s">
        <v>255</v>
      </c>
      <c r="B30" s="40">
        <f>預計平衡表!D10</f>
        <v>1368749</v>
      </c>
      <c r="C30" s="51"/>
      <c r="D30" s="128"/>
    </row>
    <row r="31" spans="1:4" s="41" customFormat="1" ht="21" customHeight="1" thickBot="1">
      <c r="A31" s="374" t="s">
        <v>256</v>
      </c>
      <c r="B31" s="63">
        <f>B29+B30</f>
        <v>1391052</v>
      </c>
      <c r="C31" s="64"/>
      <c r="D31" s="129"/>
    </row>
    <row r="32" spans="1:4" ht="22.5" customHeight="1">
      <c r="A32" s="228"/>
      <c r="B32" s="310"/>
      <c r="C32" s="310"/>
      <c r="D32" s="310"/>
    </row>
    <row r="33" spans="1:4" ht="22.5" customHeight="1">
      <c r="A33" s="229"/>
      <c r="B33" s="310"/>
      <c r="C33" s="310"/>
      <c r="D33" s="310"/>
    </row>
    <row r="34" spans="1:4" ht="22.5" customHeight="1">
      <c r="A34" s="10"/>
      <c r="B34" s="310"/>
      <c r="C34" s="310"/>
      <c r="D34" s="310"/>
    </row>
    <row r="35" spans="1:4">
      <c r="B35" s="378">
        <f>B29+B30-B31</f>
        <v>0</v>
      </c>
    </row>
    <row r="36" spans="1:4">
      <c r="B36" s="378">
        <f>B31-預計平衡表!C10</f>
        <v>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C8:D8"/>
    <mergeCell ref="C6:D6"/>
    <mergeCell ref="C24:D24"/>
    <mergeCell ref="C25:D25"/>
    <mergeCell ref="C27:D27"/>
    <mergeCell ref="C23:D23"/>
    <mergeCell ref="C26:D26"/>
    <mergeCell ref="A1:D1"/>
    <mergeCell ref="A2:D2"/>
    <mergeCell ref="A3:D3"/>
    <mergeCell ref="C5:D5"/>
    <mergeCell ref="C7:D7"/>
  </mergeCells>
  <phoneticPr fontId="2"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CCFF"/>
  </sheetPr>
  <dimension ref="A1:G19"/>
  <sheetViews>
    <sheetView showGridLines="0" view="pageBreakPreview" zoomScale="60" workbookViewId="0">
      <selection activeCell="A3" sqref="A3:F3"/>
    </sheetView>
  </sheetViews>
  <sheetFormatPr defaultColWidth="12" defaultRowHeight="20.5"/>
  <cols>
    <col min="1" max="1" width="19.453125" style="108" customWidth="1"/>
    <col min="2" max="2" width="13.6328125" style="78" customWidth="1"/>
    <col min="3" max="3" width="9.453125" style="211" customWidth="1"/>
    <col min="4" max="4" width="6.7265625" style="96" customWidth="1"/>
    <col min="5" max="5" width="13.6328125" style="78" customWidth="1"/>
    <col min="6" max="6" width="27.26953125" style="108" customWidth="1"/>
    <col min="7" max="16384" width="12" style="108"/>
  </cols>
  <sheetData>
    <row r="1" spans="1:7" s="76" customFormat="1" ht="27.5">
      <c r="A1" s="525" t="s">
        <v>3</v>
      </c>
      <c r="B1" s="526"/>
      <c r="C1" s="526"/>
      <c r="D1" s="526"/>
      <c r="E1" s="526"/>
      <c r="F1" s="526"/>
      <c r="G1" s="370"/>
    </row>
    <row r="2" spans="1:7" s="77" customFormat="1" ht="31">
      <c r="A2" s="527" t="s">
        <v>246</v>
      </c>
      <c r="B2" s="527"/>
      <c r="C2" s="527"/>
      <c r="D2" s="527"/>
      <c r="E2" s="527"/>
      <c r="F2" s="527"/>
      <c r="G2" s="371"/>
    </row>
    <row r="3" spans="1:7" s="78" customFormat="1" ht="21.5">
      <c r="A3" s="528" t="s">
        <v>293</v>
      </c>
      <c r="B3" s="529"/>
      <c r="C3" s="529"/>
      <c r="D3" s="529"/>
      <c r="E3" s="529"/>
      <c r="F3" s="529"/>
    </row>
    <row r="4" spans="1:7" s="78" customFormat="1" ht="17.5" thickBot="1">
      <c r="C4" s="211"/>
      <c r="D4" s="96"/>
      <c r="F4" s="6" t="s">
        <v>0</v>
      </c>
    </row>
    <row r="5" spans="1:7" s="102" customFormat="1" ht="36" customHeight="1">
      <c r="A5" s="75" t="s">
        <v>23</v>
      </c>
      <c r="B5" s="111" t="s">
        <v>24</v>
      </c>
      <c r="C5" s="215" t="s">
        <v>25</v>
      </c>
      <c r="D5" s="111" t="s">
        <v>26</v>
      </c>
      <c r="E5" s="111" t="s">
        <v>27</v>
      </c>
      <c r="F5" s="112" t="s">
        <v>28</v>
      </c>
    </row>
    <row r="6" spans="1:7" s="103" customFormat="1" ht="12" customHeight="1">
      <c r="A6" s="109"/>
      <c r="B6" s="174"/>
      <c r="C6" s="213"/>
      <c r="D6" s="92"/>
      <c r="E6" s="174"/>
      <c r="F6" s="110"/>
    </row>
    <row r="7" spans="1:7" s="78" customFormat="1" ht="65.25" customHeight="1">
      <c r="A7" s="376" t="s">
        <v>260</v>
      </c>
      <c r="B7" s="84">
        <v>5277000</v>
      </c>
      <c r="C7" s="217">
        <v>2.06E-2</v>
      </c>
      <c r="D7" s="113" t="s">
        <v>261</v>
      </c>
      <c r="E7" s="85">
        <v>108706</v>
      </c>
      <c r="F7" s="188" t="s">
        <v>354</v>
      </c>
    </row>
    <row r="8" spans="1:7" s="78" customFormat="1" ht="15.75" customHeight="1">
      <c r="A8" s="101"/>
      <c r="B8" s="87"/>
      <c r="C8" s="213"/>
      <c r="D8" s="88"/>
      <c r="E8" s="89"/>
      <c r="F8" s="188"/>
    </row>
    <row r="9" spans="1:7" s="105" customFormat="1" ht="60.75" customHeight="1">
      <c r="A9" s="377" t="s">
        <v>262</v>
      </c>
      <c r="B9" s="84">
        <v>1979000</v>
      </c>
      <c r="C9" s="217">
        <v>5.5500000000000001E-2</v>
      </c>
      <c r="D9" s="113" t="s">
        <v>261</v>
      </c>
      <c r="E9" s="85">
        <v>109835</v>
      </c>
      <c r="F9" s="188" t="s">
        <v>355</v>
      </c>
    </row>
    <row r="10" spans="1:7" s="103" customFormat="1" ht="36" customHeight="1">
      <c r="A10" s="100"/>
      <c r="B10" s="87"/>
      <c r="C10" s="213"/>
      <c r="D10" s="88"/>
      <c r="E10" s="89"/>
      <c r="F10" s="131"/>
    </row>
    <row r="11" spans="1:7" s="103" customFormat="1" ht="46.5" customHeight="1">
      <c r="A11" s="101"/>
      <c r="B11" s="87"/>
      <c r="C11" s="213"/>
      <c r="D11" s="88"/>
      <c r="E11" s="89"/>
      <c r="F11" s="250"/>
    </row>
    <row r="12" spans="1:7" s="103" customFormat="1" ht="46.5" customHeight="1">
      <c r="A12" s="236"/>
      <c r="B12" s="84"/>
      <c r="C12" s="217"/>
      <c r="D12" s="113"/>
      <c r="E12" s="85"/>
      <c r="F12" s="188"/>
    </row>
    <row r="13" spans="1:7" s="103" customFormat="1" ht="46.5" customHeight="1">
      <c r="A13" s="236"/>
      <c r="B13" s="84"/>
      <c r="C13" s="217"/>
      <c r="D13" s="113"/>
      <c r="E13" s="85"/>
      <c r="F13" s="188"/>
    </row>
    <row r="14" spans="1:7" s="103" customFormat="1" ht="52.5" customHeight="1">
      <c r="A14" s="236"/>
      <c r="B14" s="84"/>
      <c r="C14" s="217"/>
      <c r="D14" s="113"/>
      <c r="E14" s="85"/>
      <c r="F14" s="188"/>
    </row>
    <row r="15" spans="1:7" s="103" customFormat="1" ht="52.5" customHeight="1">
      <c r="A15" s="236"/>
      <c r="B15" s="84"/>
      <c r="C15" s="217"/>
      <c r="D15" s="113"/>
      <c r="E15" s="85"/>
      <c r="F15" s="188"/>
    </row>
    <row r="16" spans="1:7" s="103" customFormat="1" ht="57" customHeight="1">
      <c r="A16" s="100"/>
      <c r="B16" s="87"/>
      <c r="C16" s="213"/>
      <c r="D16" s="88"/>
      <c r="E16" s="89"/>
      <c r="F16" s="131"/>
    </row>
    <row r="17" spans="1:6" s="103" customFormat="1" ht="45.75" customHeight="1">
      <c r="A17" s="106"/>
      <c r="B17" s="87"/>
      <c r="C17" s="213"/>
      <c r="D17" s="88"/>
      <c r="E17" s="89"/>
      <c r="F17" s="104"/>
    </row>
    <row r="18" spans="1:6" s="103" customFormat="1" ht="46.5" customHeight="1">
      <c r="A18" s="106"/>
      <c r="B18" s="91"/>
      <c r="C18" s="213"/>
      <c r="D18" s="88"/>
      <c r="E18" s="89"/>
      <c r="F18" s="104"/>
    </row>
    <row r="19" spans="1:6" s="103" customFormat="1" ht="30" customHeight="1" thickBot="1">
      <c r="A19" s="235" t="s">
        <v>16</v>
      </c>
      <c r="B19" s="94">
        <f>B9+B7</f>
        <v>7256000</v>
      </c>
      <c r="C19" s="214"/>
      <c r="D19" s="98"/>
      <c r="E19" s="94">
        <f>E9+E7</f>
        <v>218541</v>
      </c>
      <c r="F19" s="107"/>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3"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CCFF"/>
  </sheetPr>
  <dimension ref="A1:T23"/>
  <sheetViews>
    <sheetView showGridLines="0" view="pageBreakPreview" topLeftCell="A10" zoomScale="70" zoomScaleSheetLayoutView="70" workbookViewId="0">
      <selection activeCell="A3" sqref="A3:F3"/>
    </sheetView>
  </sheetViews>
  <sheetFormatPr defaultColWidth="12" defaultRowHeight="15.5"/>
  <cols>
    <col min="1" max="1" width="19.6328125" style="78" customWidth="1"/>
    <col min="2" max="2" width="13.453125" style="78" customWidth="1"/>
    <col min="3" max="3" width="9.6328125" style="211" customWidth="1"/>
    <col min="4" max="4" width="6.6328125" style="96" customWidth="1"/>
    <col min="5" max="5" width="13.453125" style="78" customWidth="1"/>
    <col min="6" max="6" width="27.26953125" style="78" customWidth="1"/>
    <col min="7" max="16384" width="12" style="78"/>
  </cols>
  <sheetData>
    <row r="1" spans="1:20" ht="27.5">
      <c r="A1" s="504" t="s">
        <v>4</v>
      </c>
      <c r="B1" s="505"/>
      <c r="C1" s="505"/>
      <c r="D1" s="505"/>
      <c r="E1" s="505"/>
      <c r="F1" s="505"/>
    </row>
    <row r="2" spans="1:20" ht="31">
      <c r="A2" s="507" t="s">
        <v>247</v>
      </c>
      <c r="B2" s="507"/>
      <c r="C2" s="507"/>
      <c r="D2" s="507"/>
      <c r="E2" s="507"/>
      <c r="F2" s="507"/>
    </row>
    <row r="3" spans="1:20" ht="21.5">
      <c r="A3" s="528" t="s">
        <v>293</v>
      </c>
      <c r="B3" s="529"/>
      <c r="C3" s="529"/>
      <c r="D3" s="529"/>
      <c r="E3" s="529"/>
      <c r="F3" s="529"/>
    </row>
    <row r="4" spans="1:20" ht="17.5" thickBot="1">
      <c r="F4" s="6" t="s">
        <v>0</v>
      </c>
    </row>
    <row r="5" spans="1:20" s="80" customFormat="1" ht="36" customHeight="1">
      <c r="A5" s="75" t="s">
        <v>8</v>
      </c>
      <c r="B5" s="74" t="s">
        <v>9</v>
      </c>
      <c r="C5" s="426" t="s">
        <v>373</v>
      </c>
      <c r="D5" s="424" t="s">
        <v>5</v>
      </c>
      <c r="E5" s="424" t="s">
        <v>6</v>
      </c>
      <c r="F5" s="79" t="s">
        <v>7</v>
      </c>
    </row>
    <row r="6" spans="1:20" s="80" customFormat="1" ht="12" customHeight="1">
      <c r="A6" s="99"/>
      <c r="B6" s="82"/>
      <c r="C6" s="212"/>
      <c r="D6" s="97"/>
      <c r="E6" s="81"/>
      <c r="F6" s="83"/>
    </row>
    <row r="7" spans="1:20" ht="59.25" customHeight="1">
      <c r="A7" s="376" t="s">
        <v>263</v>
      </c>
      <c r="B7" s="84">
        <v>5937000</v>
      </c>
      <c r="C7" s="217">
        <v>7.0000000000000001E-3</v>
      </c>
      <c r="D7" s="113" t="s">
        <v>264</v>
      </c>
      <c r="E7" s="85">
        <f>ROUND(B7*C7,0)</f>
        <v>41559</v>
      </c>
      <c r="F7" s="188" t="s">
        <v>398</v>
      </c>
    </row>
    <row r="8" spans="1:20" ht="36" customHeight="1">
      <c r="A8" s="101"/>
      <c r="B8" s="87"/>
      <c r="C8" s="213"/>
      <c r="D8" s="88"/>
      <c r="E8" s="89"/>
      <c r="F8" s="8"/>
    </row>
    <row r="9" spans="1:20" ht="36" customHeight="1">
      <c r="A9" s="236"/>
      <c r="B9" s="84"/>
      <c r="C9" s="213"/>
      <c r="D9" s="88"/>
      <c r="E9" s="85"/>
      <c r="F9" s="188"/>
    </row>
    <row r="10" spans="1:20" s="105" customFormat="1" ht="36" customHeight="1">
      <c r="A10" s="236"/>
      <c r="B10" s="84"/>
      <c r="C10" s="216"/>
      <c r="D10" s="88"/>
      <c r="E10" s="85"/>
      <c r="F10" s="188"/>
    </row>
    <row r="11" spans="1:20" s="103" customFormat="1" ht="36" customHeight="1">
      <c r="A11" s="100"/>
      <c r="B11" s="87"/>
      <c r="C11" s="213"/>
      <c r="D11" s="88"/>
      <c r="E11" s="89"/>
      <c r="F11" s="131"/>
    </row>
    <row r="12" spans="1:20" ht="36" customHeight="1">
      <c r="A12" s="100"/>
      <c r="B12" s="87"/>
      <c r="C12" s="213"/>
      <c r="D12" s="88"/>
      <c r="E12" s="89"/>
      <c r="F12" s="8"/>
    </row>
    <row r="13" spans="1:20" ht="24.75" customHeight="1">
      <c r="A13" s="101"/>
      <c r="B13" s="91"/>
      <c r="C13" s="213"/>
      <c r="D13" s="88"/>
      <c r="E13" s="89"/>
      <c r="F13" s="90"/>
    </row>
    <row r="14" spans="1:20" s="93" customFormat="1" ht="24.75" customHeight="1">
      <c r="A14" s="101"/>
      <c r="B14" s="91"/>
      <c r="C14" s="213"/>
      <c r="D14" s="88"/>
      <c r="E14" s="89"/>
      <c r="F14" s="90"/>
      <c r="G14" s="78"/>
      <c r="H14" s="78"/>
      <c r="I14" s="78"/>
      <c r="J14" s="78"/>
      <c r="K14" s="78"/>
      <c r="L14" s="78"/>
      <c r="M14" s="78"/>
      <c r="N14" s="78"/>
      <c r="O14" s="78"/>
      <c r="P14" s="78"/>
      <c r="Q14" s="78"/>
      <c r="R14" s="78"/>
      <c r="S14" s="78"/>
      <c r="T14" s="78"/>
    </row>
    <row r="15" spans="1:20" ht="24.75" customHeight="1">
      <c r="A15" s="101"/>
      <c r="B15" s="91"/>
      <c r="C15" s="213"/>
      <c r="D15" s="88"/>
      <c r="E15" s="89"/>
      <c r="F15" s="90"/>
    </row>
    <row r="16" spans="1:20" s="93" customFormat="1" ht="24.75" customHeight="1">
      <c r="A16" s="101"/>
      <c r="B16" s="91"/>
      <c r="C16" s="213"/>
      <c r="D16" s="88"/>
      <c r="E16" s="89"/>
      <c r="F16" s="90"/>
      <c r="G16" s="78"/>
      <c r="H16" s="78"/>
      <c r="I16" s="78"/>
      <c r="J16" s="78"/>
      <c r="K16" s="78"/>
      <c r="L16" s="78"/>
      <c r="M16" s="78"/>
      <c r="N16" s="78"/>
      <c r="O16" s="78"/>
      <c r="P16" s="78"/>
      <c r="Q16" s="78"/>
      <c r="R16" s="78"/>
      <c r="S16" s="78"/>
      <c r="T16" s="78"/>
    </row>
    <row r="17" spans="1:20" s="93" customFormat="1" ht="24.75" customHeight="1">
      <c r="A17" s="101"/>
      <c r="B17" s="91"/>
      <c r="C17" s="213"/>
      <c r="D17" s="88"/>
      <c r="E17" s="89"/>
      <c r="F17" s="90"/>
      <c r="G17" s="78"/>
      <c r="H17" s="78"/>
      <c r="I17" s="78"/>
      <c r="J17" s="78"/>
      <c r="K17" s="78"/>
      <c r="L17" s="78"/>
      <c r="M17" s="78"/>
      <c r="N17" s="78"/>
      <c r="O17" s="78"/>
      <c r="P17" s="78"/>
      <c r="Q17" s="78"/>
      <c r="R17" s="78"/>
      <c r="S17" s="78"/>
      <c r="T17" s="78"/>
    </row>
    <row r="18" spans="1:20" ht="45.75" customHeight="1">
      <c r="A18" s="101"/>
      <c r="B18" s="91"/>
      <c r="C18" s="213"/>
      <c r="D18" s="88"/>
      <c r="E18" s="89"/>
      <c r="F18" s="90"/>
    </row>
    <row r="19" spans="1:20" ht="30.75" customHeight="1">
      <c r="A19" s="101"/>
      <c r="B19" s="91"/>
      <c r="C19" s="213"/>
      <c r="D19" s="88"/>
      <c r="E19" s="89"/>
      <c r="F19" s="90"/>
    </row>
    <row r="20" spans="1:20" s="93" customFormat="1" ht="62.25" customHeight="1">
      <c r="A20" s="101"/>
      <c r="B20" s="91"/>
      <c r="C20" s="213"/>
      <c r="D20" s="88"/>
      <c r="E20" s="89"/>
      <c r="F20" s="90"/>
      <c r="G20" s="78"/>
      <c r="H20" s="78"/>
      <c r="I20" s="78"/>
      <c r="J20" s="78"/>
      <c r="K20" s="78"/>
      <c r="L20" s="78"/>
      <c r="M20" s="78"/>
      <c r="N20" s="78"/>
      <c r="O20" s="78"/>
      <c r="P20" s="78"/>
      <c r="Q20" s="78"/>
      <c r="R20" s="78"/>
      <c r="S20" s="78"/>
      <c r="T20" s="78"/>
    </row>
    <row r="21" spans="1:20" s="93" customFormat="1" ht="32.25" customHeight="1">
      <c r="A21" s="101"/>
      <c r="B21" s="91"/>
      <c r="C21" s="213"/>
      <c r="D21" s="88"/>
      <c r="E21" s="89"/>
      <c r="F21" s="90"/>
      <c r="G21" s="78"/>
      <c r="H21" s="78"/>
      <c r="I21" s="78"/>
      <c r="J21" s="78"/>
      <c r="K21" s="78"/>
      <c r="L21" s="78"/>
      <c r="M21" s="78"/>
      <c r="N21" s="78"/>
      <c r="O21" s="78"/>
      <c r="P21" s="78"/>
      <c r="Q21" s="78"/>
      <c r="R21" s="78"/>
      <c r="S21" s="78"/>
      <c r="T21" s="78"/>
    </row>
    <row r="22" spans="1:20" ht="38.25" customHeight="1">
      <c r="A22" s="101"/>
      <c r="B22" s="91"/>
      <c r="C22" s="213"/>
      <c r="D22" s="88"/>
      <c r="E22" s="89"/>
      <c r="F22" s="90"/>
    </row>
    <row r="23" spans="1:20" ht="30" customHeight="1" thickBot="1">
      <c r="A23" s="235" t="s">
        <v>65</v>
      </c>
      <c r="B23" s="94">
        <f>B7</f>
        <v>5937000</v>
      </c>
      <c r="C23" s="214"/>
      <c r="D23" s="98"/>
      <c r="E23" s="94">
        <f>E7</f>
        <v>41559</v>
      </c>
      <c r="F23" s="95"/>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4"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showGridLines="0" view="pageBreakPreview" zoomScale="60" workbookViewId="0">
      <selection activeCell="O26" sqref="O26"/>
    </sheetView>
  </sheetViews>
  <sheetFormatPr defaultColWidth="12" defaultRowHeight="15.5"/>
  <cols>
    <col min="1" max="1" width="30.6328125" style="78" customWidth="1"/>
    <col min="2" max="3" width="9.6328125" style="78" bestFit="1" customWidth="1"/>
    <col min="4" max="4" width="7.6328125" style="78" bestFit="1" customWidth="1"/>
    <col min="5" max="5" width="13.36328125" style="78" customWidth="1"/>
    <col min="6" max="6" width="8" style="78" customWidth="1"/>
    <col min="7" max="7" width="9.453125" style="78" bestFit="1" customWidth="1"/>
    <col min="8" max="8" width="10.7265625" style="78" customWidth="1"/>
    <col min="9" max="16384" width="12" style="78"/>
  </cols>
  <sheetData>
    <row r="1" spans="1:10" s="76" customFormat="1" ht="27.5">
      <c r="A1" s="505" t="s">
        <v>422</v>
      </c>
      <c r="B1" s="505"/>
      <c r="C1" s="505"/>
      <c r="D1" s="505"/>
      <c r="E1" s="505"/>
      <c r="F1" s="505"/>
      <c r="G1" s="505"/>
      <c r="H1" s="505"/>
    </row>
    <row r="2" spans="1:10" s="77" customFormat="1" ht="31">
      <c r="A2" s="507" t="s">
        <v>423</v>
      </c>
      <c r="B2" s="507"/>
      <c r="C2" s="507"/>
      <c r="D2" s="507"/>
      <c r="E2" s="507"/>
      <c r="F2" s="507"/>
      <c r="G2" s="507"/>
      <c r="H2" s="507"/>
    </row>
    <row r="3" spans="1:10" s="446" customFormat="1" ht="21.5">
      <c r="A3" s="530" t="s">
        <v>421</v>
      </c>
      <c r="B3" s="530"/>
      <c r="C3" s="530"/>
      <c r="D3" s="530"/>
      <c r="E3" s="530"/>
      <c r="F3" s="530"/>
      <c r="G3" s="530"/>
      <c r="H3" s="530"/>
    </row>
    <row r="4" spans="1:10" s="449" customFormat="1" ht="17.25" customHeight="1" thickBot="1">
      <c r="A4" s="531"/>
      <c r="B4" s="531"/>
      <c r="C4" s="531"/>
      <c r="D4" s="531"/>
      <c r="E4" s="531"/>
      <c r="F4" s="447"/>
      <c r="G4" s="447"/>
      <c r="H4" s="448"/>
    </row>
    <row r="5" spans="1:10" s="450" customFormat="1" ht="69.75" customHeight="1">
      <c r="A5" s="441" t="s">
        <v>32</v>
      </c>
      <c r="B5" s="442" t="s">
        <v>145</v>
      </c>
      <c r="C5" s="442" t="s">
        <v>146</v>
      </c>
      <c r="D5" s="442" t="s">
        <v>147</v>
      </c>
      <c r="E5" s="443" t="s">
        <v>148</v>
      </c>
      <c r="F5" s="444" t="s">
        <v>78</v>
      </c>
      <c r="G5" s="442" t="s">
        <v>79</v>
      </c>
      <c r="H5" s="445" t="s">
        <v>80</v>
      </c>
      <c r="J5" s="451"/>
    </row>
    <row r="6" spans="1:10" s="456" customFormat="1" ht="12" customHeight="1">
      <c r="A6" s="452"/>
      <c r="B6" s="453"/>
      <c r="C6" s="453"/>
      <c r="D6" s="453"/>
      <c r="E6" s="453"/>
      <c r="F6" s="453"/>
      <c r="G6" s="454"/>
      <c r="H6" s="455"/>
    </row>
    <row r="7" spans="1:10" s="458" customFormat="1" ht="31.5" customHeight="1">
      <c r="A7" s="457" t="s">
        <v>402</v>
      </c>
      <c r="B7" s="306">
        <v>2745</v>
      </c>
      <c r="C7" s="306">
        <v>17650</v>
      </c>
      <c r="D7" s="223">
        <v>27930</v>
      </c>
      <c r="E7" s="223">
        <f>C7*D7</f>
        <v>492964500</v>
      </c>
      <c r="F7" s="224" t="s">
        <v>216</v>
      </c>
      <c r="G7" s="223">
        <f>ROUND(E7*0.025%,0)</f>
        <v>123241</v>
      </c>
      <c r="H7" s="225">
        <f>ROUND(G7*12/1000,0)</f>
        <v>1479</v>
      </c>
    </row>
    <row r="8" spans="1:10" s="458" customFormat="1" ht="31.5" customHeight="1">
      <c r="A8" s="457" t="s">
        <v>403</v>
      </c>
      <c r="B8" s="307">
        <v>350</v>
      </c>
      <c r="C8" s="306">
        <v>3230</v>
      </c>
      <c r="D8" s="223">
        <v>34630</v>
      </c>
      <c r="E8" s="223">
        <f t="shared" ref="E8:E25" si="0">C8*D8</f>
        <v>111854900</v>
      </c>
      <c r="F8" s="224" t="s">
        <v>216</v>
      </c>
      <c r="G8" s="223">
        <f t="shared" ref="G8:G25" si="1">ROUND(E8*0.025%,0)</f>
        <v>27964</v>
      </c>
      <c r="H8" s="225">
        <f t="shared" ref="H8:H25" si="2">ROUND(G8*12/1000,0)</f>
        <v>336</v>
      </c>
      <c r="I8" s="459"/>
    </row>
    <row r="9" spans="1:10" s="458" customFormat="1" ht="31.5" customHeight="1">
      <c r="A9" s="457" t="s">
        <v>404</v>
      </c>
      <c r="B9" s="306">
        <v>93940</v>
      </c>
      <c r="C9" s="306">
        <v>2520220</v>
      </c>
      <c r="D9" s="223">
        <v>34400</v>
      </c>
      <c r="E9" s="223">
        <f t="shared" si="0"/>
        <v>86695568000</v>
      </c>
      <c r="F9" s="224" t="s">
        <v>216</v>
      </c>
      <c r="G9" s="223">
        <f t="shared" si="1"/>
        <v>21673892</v>
      </c>
      <c r="H9" s="225">
        <f t="shared" si="2"/>
        <v>260087</v>
      </c>
    </row>
    <row r="10" spans="1:10" s="458" customFormat="1" ht="31.5" customHeight="1">
      <c r="A10" s="457" t="s">
        <v>405</v>
      </c>
      <c r="B10" s="307">
        <v>330</v>
      </c>
      <c r="C10" s="306">
        <v>21095</v>
      </c>
      <c r="D10" s="223">
        <v>43800</v>
      </c>
      <c r="E10" s="223">
        <f t="shared" si="0"/>
        <v>923961000</v>
      </c>
      <c r="F10" s="224" t="s">
        <v>216</v>
      </c>
      <c r="G10" s="223">
        <f t="shared" si="1"/>
        <v>230990</v>
      </c>
      <c r="H10" s="225">
        <f t="shared" si="2"/>
        <v>2772</v>
      </c>
    </row>
    <row r="11" spans="1:10" s="458" customFormat="1" ht="31.5" customHeight="1">
      <c r="A11" s="457" t="s">
        <v>406</v>
      </c>
      <c r="B11" s="306">
        <v>3440</v>
      </c>
      <c r="C11" s="306">
        <v>35330</v>
      </c>
      <c r="D11" s="223">
        <v>31350</v>
      </c>
      <c r="E11" s="223">
        <f t="shared" si="0"/>
        <v>1107595500</v>
      </c>
      <c r="F11" s="224" t="s">
        <v>216</v>
      </c>
      <c r="G11" s="223">
        <f t="shared" si="1"/>
        <v>276899</v>
      </c>
      <c r="H11" s="225">
        <f t="shared" si="2"/>
        <v>3323</v>
      </c>
    </row>
    <row r="12" spans="1:10" s="458" customFormat="1" ht="31.5" customHeight="1">
      <c r="A12" s="457" t="s">
        <v>407</v>
      </c>
      <c r="B12" s="306">
        <v>42990</v>
      </c>
      <c r="C12" s="306">
        <v>294715</v>
      </c>
      <c r="D12" s="223">
        <v>31920</v>
      </c>
      <c r="E12" s="223">
        <f t="shared" si="0"/>
        <v>9407302800</v>
      </c>
      <c r="F12" s="224" t="s">
        <v>216</v>
      </c>
      <c r="G12" s="223">
        <f t="shared" si="1"/>
        <v>2351826</v>
      </c>
      <c r="H12" s="225">
        <f t="shared" si="2"/>
        <v>28222</v>
      </c>
    </row>
    <row r="13" spans="1:10" s="458" customFormat="1" ht="31.5" customHeight="1">
      <c r="A13" s="457" t="s">
        <v>408</v>
      </c>
      <c r="B13" s="306">
        <v>182470</v>
      </c>
      <c r="C13" s="306">
        <v>1566370</v>
      </c>
      <c r="D13" s="223">
        <v>31700</v>
      </c>
      <c r="E13" s="223">
        <f t="shared" si="0"/>
        <v>49653929000</v>
      </c>
      <c r="F13" s="224" t="s">
        <v>216</v>
      </c>
      <c r="G13" s="223">
        <f t="shared" si="1"/>
        <v>12413482</v>
      </c>
      <c r="H13" s="225">
        <f t="shared" si="2"/>
        <v>148962</v>
      </c>
    </row>
    <row r="14" spans="1:10" s="458" customFormat="1" ht="31.5" customHeight="1">
      <c r="A14" s="457" t="s">
        <v>409</v>
      </c>
      <c r="B14" s="306">
        <v>9485</v>
      </c>
      <c r="C14" s="306">
        <v>232030</v>
      </c>
      <c r="D14" s="223">
        <v>37840</v>
      </c>
      <c r="E14" s="223">
        <f t="shared" si="0"/>
        <v>8780015200</v>
      </c>
      <c r="F14" s="224" t="s">
        <v>216</v>
      </c>
      <c r="G14" s="223">
        <f t="shared" si="1"/>
        <v>2195004</v>
      </c>
      <c r="H14" s="225">
        <f t="shared" si="2"/>
        <v>26340</v>
      </c>
    </row>
    <row r="15" spans="1:10" s="458" customFormat="1" ht="31.5" customHeight="1">
      <c r="A15" s="457" t="s">
        <v>410</v>
      </c>
      <c r="B15" s="306">
        <v>25170</v>
      </c>
      <c r="C15" s="306">
        <v>345525</v>
      </c>
      <c r="D15" s="223">
        <v>25250</v>
      </c>
      <c r="E15" s="223">
        <f t="shared" si="0"/>
        <v>8724506250</v>
      </c>
      <c r="F15" s="224" t="s">
        <v>216</v>
      </c>
      <c r="G15" s="223">
        <f t="shared" si="1"/>
        <v>2181127</v>
      </c>
      <c r="H15" s="225">
        <f t="shared" si="2"/>
        <v>26174</v>
      </c>
    </row>
    <row r="16" spans="1:10" s="458" customFormat="1" ht="31.5" customHeight="1">
      <c r="A16" s="457" t="s">
        <v>411</v>
      </c>
      <c r="B16" s="306">
        <v>10790</v>
      </c>
      <c r="C16" s="306">
        <v>230775</v>
      </c>
      <c r="D16" s="223">
        <v>38800</v>
      </c>
      <c r="E16" s="223">
        <f t="shared" si="0"/>
        <v>8954070000</v>
      </c>
      <c r="F16" s="224" t="s">
        <v>216</v>
      </c>
      <c r="G16" s="223">
        <f t="shared" si="1"/>
        <v>2238518</v>
      </c>
      <c r="H16" s="225">
        <f t="shared" si="2"/>
        <v>26862</v>
      </c>
    </row>
    <row r="17" spans="1:8" s="458" customFormat="1" ht="31.5" customHeight="1">
      <c r="A17" s="457" t="s">
        <v>412</v>
      </c>
      <c r="B17" s="306">
        <v>7275</v>
      </c>
      <c r="C17" s="306">
        <v>336865</v>
      </c>
      <c r="D17" s="223">
        <v>41050</v>
      </c>
      <c r="E17" s="223">
        <f t="shared" si="0"/>
        <v>13828308250</v>
      </c>
      <c r="F17" s="224" t="s">
        <v>216</v>
      </c>
      <c r="G17" s="223">
        <f t="shared" si="1"/>
        <v>3457077</v>
      </c>
      <c r="H17" s="225">
        <f t="shared" si="2"/>
        <v>41485</v>
      </c>
    </row>
    <row r="18" spans="1:8" s="458" customFormat="1" ht="31.5" customHeight="1">
      <c r="A18" s="457" t="s">
        <v>413</v>
      </c>
      <c r="B18" s="306">
        <v>13360</v>
      </c>
      <c r="C18" s="306">
        <v>97850</v>
      </c>
      <c r="D18" s="223">
        <v>33070</v>
      </c>
      <c r="E18" s="223">
        <f t="shared" si="0"/>
        <v>3235899500</v>
      </c>
      <c r="F18" s="224" t="s">
        <v>216</v>
      </c>
      <c r="G18" s="223">
        <f t="shared" si="1"/>
        <v>808975</v>
      </c>
      <c r="H18" s="225">
        <f t="shared" si="2"/>
        <v>9708</v>
      </c>
    </row>
    <row r="19" spans="1:8" s="458" customFormat="1" ht="31.5" customHeight="1">
      <c r="A19" s="457" t="s">
        <v>414</v>
      </c>
      <c r="B19" s="306">
        <v>32515</v>
      </c>
      <c r="C19" s="306">
        <v>312635</v>
      </c>
      <c r="D19" s="223">
        <v>36230</v>
      </c>
      <c r="E19" s="223">
        <f t="shared" si="0"/>
        <v>11326766050</v>
      </c>
      <c r="F19" s="224" t="s">
        <v>216</v>
      </c>
      <c r="G19" s="223">
        <f t="shared" si="1"/>
        <v>2831692</v>
      </c>
      <c r="H19" s="225">
        <f t="shared" si="2"/>
        <v>33980</v>
      </c>
    </row>
    <row r="20" spans="1:8" s="458" customFormat="1" ht="31.5" customHeight="1">
      <c r="A20" s="457" t="s">
        <v>415</v>
      </c>
      <c r="B20" s="306">
        <v>14160</v>
      </c>
      <c r="C20" s="306">
        <v>306685</v>
      </c>
      <c r="D20" s="223">
        <v>28030</v>
      </c>
      <c r="E20" s="223">
        <f t="shared" si="0"/>
        <v>8596380550</v>
      </c>
      <c r="F20" s="224" t="s">
        <v>216</v>
      </c>
      <c r="G20" s="223">
        <f t="shared" si="1"/>
        <v>2149095</v>
      </c>
      <c r="H20" s="225">
        <f t="shared" si="2"/>
        <v>25789</v>
      </c>
    </row>
    <row r="21" spans="1:8" s="458" customFormat="1" ht="31.5" customHeight="1">
      <c r="A21" s="457" t="s">
        <v>416</v>
      </c>
      <c r="B21" s="306">
        <v>2480</v>
      </c>
      <c r="C21" s="306">
        <v>92455</v>
      </c>
      <c r="D21" s="223">
        <v>35550</v>
      </c>
      <c r="E21" s="223">
        <f t="shared" si="0"/>
        <v>3286775250</v>
      </c>
      <c r="F21" s="224" t="s">
        <v>216</v>
      </c>
      <c r="G21" s="223">
        <f t="shared" si="1"/>
        <v>821694</v>
      </c>
      <c r="H21" s="225">
        <f t="shared" si="2"/>
        <v>9860</v>
      </c>
    </row>
    <row r="22" spans="1:8" s="458" customFormat="1" ht="31.5" customHeight="1">
      <c r="A22" s="457" t="s">
        <v>417</v>
      </c>
      <c r="B22" s="306">
        <v>16460</v>
      </c>
      <c r="C22" s="306">
        <v>175865</v>
      </c>
      <c r="D22" s="223">
        <v>27640</v>
      </c>
      <c r="E22" s="223">
        <f t="shared" si="0"/>
        <v>4860908600</v>
      </c>
      <c r="F22" s="224" t="s">
        <v>216</v>
      </c>
      <c r="G22" s="223">
        <f t="shared" si="1"/>
        <v>1215227</v>
      </c>
      <c r="H22" s="225">
        <f t="shared" si="2"/>
        <v>14583</v>
      </c>
    </row>
    <row r="23" spans="1:8" s="458" customFormat="1" ht="31.5" customHeight="1">
      <c r="A23" s="457" t="s">
        <v>418</v>
      </c>
      <c r="B23" s="306">
        <v>26635</v>
      </c>
      <c r="C23" s="306">
        <v>400885</v>
      </c>
      <c r="D23" s="223">
        <v>34600</v>
      </c>
      <c r="E23" s="223">
        <f t="shared" si="0"/>
        <v>13870621000</v>
      </c>
      <c r="F23" s="224" t="s">
        <v>216</v>
      </c>
      <c r="G23" s="223">
        <f t="shared" si="1"/>
        <v>3467655</v>
      </c>
      <c r="H23" s="225">
        <f t="shared" si="2"/>
        <v>41612</v>
      </c>
    </row>
    <row r="24" spans="1:8" s="458" customFormat="1" ht="31.5" customHeight="1">
      <c r="A24" s="457" t="s">
        <v>419</v>
      </c>
      <c r="B24" s="306">
        <v>3355</v>
      </c>
      <c r="C24" s="306">
        <v>44235</v>
      </c>
      <c r="D24" s="223">
        <v>29310</v>
      </c>
      <c r="E24" s="223">
        <f t="shared" si="0"/>
        <v>1296527850</v>
      </c>
      <c r="F24" s="224" t="s">
        <v>216</v>
      </c>
      <c r="G24" s="223">
        <f t="shared" si="1"/>
        <v>324132</v>
      </c>
      <c r="H24" s="225">
        <f t="shared" si="2"/>
        <v>3890</v>
      </c>
    </row>
    <row r="25" spans="1:8" s="458" customFormat="1" ht="39" customHeight="1">
      <c r="A25" s="457" t="s">
        <v>420</v>
      </c>
      <c r="B25" s="306">
        <v>20750</v>
      </c>
      <c r="C25" s="306">
        <v>145585</v>
      </c>
      <c r="D25" s="223">
        <v>32000</v>
      </c>
      <c r="E25" s="223">
        <f t="shared" si="0"/>
        <v>4658720000</v>
      </c>
      <c r="F25" s="224" t="s">
        <v>216</v>
      </c>
      <c r="G25" s="223">
        <f t="shared" si="1"/>
        <v>1164680</v>
      </c>
      <c r="H25" s="225">
        <f t="shared" si="2"/>
        <v>13976</v>
      </c>
    </row>
    <row r="26" spans="1:8" s="458" customFormat="1" ht="31.5" customHeight="1" thickBot="1">
      <c r="A26" s="460" t="s">
        <v>90</v>
      </c>
      <c r="B26" s="461">
        <f>SUM(B7:B25)</f>
        <v>508700</v>
      </c>
      <c r="C26" s="461">
        <f>SUM(C7:C25)</f>
        <v>7180000</v>
      </c>
      <c r="D26" s="210">
        <f>SUM(E7:E25)/SUM(C7:C25)</f>
        <v>33400.093899721447</v>
      </c>
      <c r="E26" s="210">
        <f>SUM(E6:E25)</f>
        <v>239812674200</v>
      </c>
      <c r="F26" s="226" t="s">
        <v>75</v>
      </c>
      <c r="G26" s="210">
        <f>SUM(G6:G25)</f>
        <v>59953170</v>
      </c>
      <c r="H26" s="227">
        <f>SUM(H7:H25)</f>
        <v>719440</v>
      </c>
    </row>
  </sheetData>
  <mergeCells count="4">
    <mergeCell ref="A1:H1"/>
    <mergeCell ref="A2:H2"/>
    <mergeCell ref="A3:H3"/>
    <mergeCell ref="A4:E4"/>
  </mergeCells>
  <phoneticPr fontId="40"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CCFF"/>
  </sheetPr>
  <dimension ref="A1:E18"/>
  <sheetViews>
    <sheetView showGridLines="0" tabSelected="1" view="pageBreakPreview" zoomScale="80" zoomScaleSheetLayoutView="80" workbookViewId="0">
      <selection activeCell="E7" sqref="E7"/>
    </sheetView>
  </sheetViews>
  <sheetFormatPr defaultColWidth="12" defaultRowHeight="20.5"/>
  <cols>
    <col min="1" max="1" width="13.90625" style="108" bestFit="1" customWidth="1"/>
    <col min="2" max="2" width="18" style="78" customWidth="1"/>
    <col min="3" max="4" width="13.90625" style="96" customWidth="1"/>
    <col min="5" max="5" width="30.453125" style="108" customWidth="1"/>
    <col min="6" max="16384" width="12" style="108"/>
  </cols>
  <sheetData>
    <row r="1" spans="1:5" s="76" customFormat="1" ht="27.5">
      <c r="A1" s="504" t="s">
        <v>17</v>
      </c>
      <c r="B1" s="505"/>
      <c r="C1" s="505"/>
      <c r="D1" s="505"/>
      <c r="E1" s="505"/>
    </row>
    <row r="2" spans="1:5" s="77" customFormat="1" ht="31">
      <c r="A2" s="506" t="s">
        <v>18</v>
      </c>
      <c r="B2" s="507"/>
      <c r="C2" s="507"/>
      <c r="D2" s="507"/>
      <c r="E2" s="507"/>
    </row>
    <row r="3" spans="1:5" s="78" customFormat="1" ht="21.5">
      <c r="A3" s="528" t="s">
        <v>293</v>
      </c>
      <c r="B3" s="532"/>
      <c r="C3" s="532"/>
      <c r="D3" s="532"/>
      <c r="E3" s="532"/>
    </row>
    <row r="4" spans="1:5" s="78" customFormat="1" ht="17.5" thickBot="1">
      <c r="C4" s="96"/>
      <c r="D4" s="96"/>
      <c r="E4" s="6" t="s">
        <v>19</v>
      </c>
    </row>
    <row r="5" spans="1:5" s="102" customFormat="1" ht="36" customHeight="1">
      <c r="A5" s="75" t="s">
        <v>20</v>
      </c>
      <c r="B5" s="111" t="s">
        <v>33</v>
      </c>
      <c r="C5" s="180" t="s">
        <v>29</v>
      </c>
      <c r="D5" s="181" t="s">
        <v>21</v>
      </c>
      <c r="E5" s="112" t="s">
        <v>22</v>
      </c>
    </row>
    <row r="6" spans="1:5" s="103" customFormat="1" ht="12" customHeight="1">
      <c r="A6" s="132"/>
      <c r="B6" s="173"/>
      <c r="C6" s="92"/>
      <c r="D6" s="85"/>
      <c r="E6" s="110"/>
    </row>
    <row r="7" spans="1:5" s="105" customFormat="1" ht="54.75" customHeight="1">
      <c r="A7" s="176">
        <f>收支餘絀預計表!A17</f>
        <v>60552</v>
      </c>
      <c r="B7" s="237" t="s">
        <v>220</v>
      </c>
      <c r="C7" s="367">
        <v>30</v>
      </c>
      <c r="D7" s="367">
        <v>0</v>
      </c>
      <c r="E7" s="131" t="s">
        <v>399</v>
      </c>
    </row>
    <row r="8" spans="1:5" s="105" customFormat="1" ht="36" customHeight="1">
      <c r="A8" s="176">
        <f>SUM(A9:A12)-1</f>
        <v>235779</v>
      </c>
      <c r="B8" s="237" t="s">
        <v>219</v>
      </c>
      <c r="C8" s="133">
        <f>SUM(C9:C12)</f>
        <v>323218</v>
      </c>
      <c r="D8" s="133">
        <f>SUM(D9:D12)</f>
        <v>323707</v>
      </c>
      <c r="E8" s="131" t="s">
        <v>400</v>
      </c>
    </row>
    <row r="9" spans="1:5" s="103" customFormat="1" ht="36" customHeight="1">
      <c r="A9" s="365">
        <v>0</v>
      </c>
      <c r="B9" s="7" t="s">
        <v>85</v>
      </c>
      <c r="C9" s="134">
        <v>816</v>
      </c>
      <c r="D9" s="134">
        <v>1044</v>
      </c>
      <c r="E9" s="86"/>
    </row>
    <row r="10" spans="1:5" s="103" customFormat="1" ht="36" customHeight="1">
      <c r="A10" s="177">
        <v>86309</v>
      </c>
      <c r="B10" s="7" t="s">
        <v>86</v>
      </c>
      <c r="C10" s="134">
        <v>156792</v>
      </c>
      <c r="D10" s="134">
        <v>158697</v>
      </c>
      <c r="E10" s="130"/>
    </row>
    <row r="11" spans="1:5" s="103" customFormat="1" ht="36" customHeight="1">
      <c r="A11" s="177">
        <v>13277</v>
      </c>
      <c r="B11" s="7" t="s">
        <v>151</v>
      </c>
      <c r="C11" s="134">
        <v>7736</v>
      </c>
      <c r="D11" s="134">
        <v>5609</v>
      </c>
      <c r="E11" s="86"/>
    </row>
    <row r="12" spans="1:5" s="103" customFormat="1" ht="36" customHeight="1">
      <c r="A12" s="177">
        <v>136194</v>
      </c>
      <c r="B12" s="7" t="s">
        <v>161</v>
      </c>
      <c r="C12" s="134">
        <v>157874</v>
      </c>
      <c r="D12" s="134">
        <v>158357</v>
      </c>
      <c r="E12" s="130"/>
    </row>
    <row r="13" spans="1:5" s="103" customFormat="1" ht="36" customHeight="1">
      <c r="A13" s="176">
        <v>37156</v>
      </c>
      <c r="B13" s="238" t="s">
        <v>160</v>
      </c>
      <c r="C13" s="133">
        <v>40303</v>
      </c>
      <c r="D13" s="133">
        <v>40158</v>
      </c>
      <c r="E13" s="130" t="s">
        <v>401</v>
      </c>
    </row>
    <row r="14" spans="1:5" s="103" customFormat="1" ht="121.5" customHeight="1">
      <c r="A14" s="177"/>
      <c r="B14" s="151"/>
      <c r="C14" s="134"/>
      <c r="D14" s="134"/>
      <c r="E14" s="131"/>
    </row>
    <row r="15" spans="1:5" s="103" customFormat="1" ht="69" customHeight="1">
      <c r="A15" s="176"/>
      <c r="B15" s="172"/>
      <c r="C15" s="133"/>
      <c r="D15" s="133"/>
      <c r="E15" s="131"/>
    </row>
    <row r="16" spans="1:5" s="103" customFormat="1" ht="69" customHeight="1">
      <c r="A16" s="177"/>
      <c r="B16" s="151"/>
      <c r="C16" s="134"/>
      <c r="D16" s="134"/>
      <c r="E16" s="131"/>
    </row>
    <row r="17" spans="1:5" s="103" customFormat="1" ht="79.5" customHeight="1">
      <c r="A17" s="177"/>
      <c r="B17" s="91"/>
      <c r="C17" s="179"/>
      <c r="D17" s="134"/>
      <c r="E17" s="130"/>
    </row>
    <row r="18" spans="1:5" s="103" customFormat="1" ht="30" customHeight="1" thickBot="1">
      <c r="A18" s="178">
        <f>A15+A7+A8+A13</f>
        <v>333487</v>
      </c>
      <c r="B18" s="239" t="s">
        <v>424</v>
      </c>
      <c r="C18" s="135">
        <f>C15+C7+C8+C13</f>
        <v>363551</v>
      </c>
      <c r="D18" s="135">
        <f>D15+D7+D8+D13</f>
        <v>363865</v>
      </c>
      <c r="E18" s="175"/>
    </row>
  </sheetData>
  <mergeCells count="3">
    <mergeCell ref="A1:E1"/>
    <mergeCell ref="A2:E2"/>
    <mergeCell ref="A3:E3"/>
  </mergeCells>
  <phoneticPr fontId="4" type="noConversion"/>
  <printOptions horizontalCentered="1"/>
  <pageMargins left="0.59055118110236227" right="0.59055118110236227" top="0.94488188976377963" bottom="0.94488188976377963" header="0.47244094488188981" footer="0.47244094488188981"/>
  <pageSetup paperSize="9" scale="95" firstPageNumber="14"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tabColor rgb="FFFFCCFF"/>
  </sheetPr>
  <dimension ref="A1:F18"/>
  <sheetViews>
    <sheetView showGridLines="0" view="pageBreakPreview" topLeftCell="A4" zoomScale="80" zoomScaleSheetLayoutView="80" workbookViewId="0">
      <selection activeCell="G10" sqref="G10"/>
    </sheetView>
  </sheetViews>
  <sheetFormatPr defaultColWidth="12" defaultRowHeight="20.5"/>
  <cols>
    <col min="1" max="1" width="23.08984375" style="73" customWidth="1"/>
    <col min="2" max="2" width="16.26953125" style="73" customWidth="1"/>
    <col min="3" max="3" width="13.7265625" style="73" hidden="1" customWidth="1"/>
    <col min="4" max="4" width="14.6328125" style="73" customWidth="1"/>
    <col min="5" max="5" width="13.7265625" style="73" customWidth="1"/>
    <col min="6" max="6" width="21.90625" style="73" customWidth="1"/>
    <col min="7" max="16384" width="12" style="73"/>
  </cols>
  <sheetData>
    <row r="1" spans="1:6" s="65" customFormat="1" ht="28" customHeight="1">
      <c r="A1" s="533" t="s">
        <v>47</v>
      </c>
      <c r="B1" s="533"/>
      <c r="C1" s="533"/>
      <c r="D1" s="533"/>
      <c r="E1" s="533"/>
      <c r="F1" s="533"/>
    </row>
    <row r="2" spans="1:6" s="66" customFormat="1" ht="30" customHeight="1">
      <c r="A2" s="534" t="s">
        <v>383</v>
      </c>
      <c r="B2" s="534"/>
      <c r="C2" s="534"/>
      <c r="D2" s="534"/>
      <c r="E2" s="534"/>
      <c r="F2" s="534"/>
    </row>
    <row r="3" spans="1:6" s="67" customFormat="1" ht="21" customHeight="1">
      <c r="A3" s="535" t="s">
        <v>292</v>
      </c>
      <c r="B3" s="535"/>
      <c r="C3" s="535"/>
      <c r="D3" s="535"/>
      <c r="E3" s="535"/>
      <c r="F3" s="535"/>
    </row>
    <row r="4" spans="1:6" s="67" customFormat="1" ht="19.5" customHeight="1" thickBot="1">
      <c r="E4" s="9"/>
      <c r="F4" s="9" t="s">
        <v>64</v>
      </c>
    </row>
    <row r="5" spans="1:6" s="67" customFormat="1" ht="19.5" customHeight="1">
      <c r="A5" s="536" t="s">
        <v>387</v>
      </c>
      <c r="B5" s="538" t="s">
        <v>394</v>
      </c>
      <c r="C5" s="539"/>
      <c r="D5" s="540"/>
      <c r="E5" s="541" t="s">
        <v>388</v>
      </c>
      <c r="F5" s="543" t="s">
        <v>392</v>
      </c>
    </row>
    <row r="6" spans="1:6" s="161" customFormat="1" ht="36" customHeight="1">
      <c r="A6" s="537"/>
      <c r="B6" s="368" t="s">
        <v>389</v>
      </c>
      <c r="C6" s="368" t="s">
        <v>390</v>
      </c>
      <c r="D6" s="368" t="s">
        <v>391</v>
      </c>
      <c r="E6" s="542"/>
      <c r="F6" s="544"/>
    </row>
    <row r="7" spans="1:6" s="67" customFormat="1" ht="12" customHeight="1">
      <c r="A7" s="149"/>
      <c r="B7" s="162"/>
      <c r="C7" s="162"/>
      <c r="D7" s="162"/>
      <c r="E7" s="220"/>
      <c r="F7" s="163"/>
    </row>
    <row r="8" spans="1:6" s="166" customFormat="1" ht="36" customHeight="1">
      <c r="A8" s="240" t="s">
        <v>2</v>
      </c>
      <c r="B8" s="164">
        <f>B9+B10</f>
        <v>156</v>
      </c>
      <c r="C8" s="164">
        <f t="shared" ref="C8:D8" si="0">C9+C10</f>
        <v>0</v>
      </c>
      <c r="D8" s="164">
        <f t="shared" si="0"/>
        <v>85</v>
      </c>
      <c r="E8" s="221">
        <f>B8+D8</f>
        <v>241</v>
      </c>
      <c r="F8" s="165"/>
    </row>
    <row r="9" spans="1:6" s="166" customFormat="1" ht="36" customHeight="1">
      <c r="A9" s="240" t="s">
        <v>91</v>
      </c>
      <c r="B9" s="164">
        <v>156</v>
      </c>
      <c r="C9" s="164"/>
      <c r="D9" s="440">
        <v>0</v>
      </c>
      <c r="E9" s="221">
        <f>B9</f>
        <v>156</v>
      </c>
      <c r="F9" s="436" t="s">
        <v>435</v>
      </c>
    </row>
    <row r="10" spans="1:6" s="67" customFormat="1" ht="32.25" customHeight="1">
      <c r="A10" s="240" t="s">
        <v>358</v>
      </c>
      <c r="B10" s="440">
        <v>0</v>
      </c>
      <c r="C10" s="164"/>
      <c r="D10" s="164">
        <v>85</v>
      </c>
      <c r="E10" s="221">
        <f>D10</f>
        <v>85</v>
      </c>
      <c r="F10" s="436" t="s">
        <v>470</v>
      </c>
    </row>
    <row r="11" spans="1:6" s="67" customFormat="1" ht="32.25" customHeight="1">
      <c r="A11" s="240"/>
      <c r="B11" s="164"/>
      <c r="C11" s="164"/>
      <c r="D11" s="164"/>
      <c r="E11" s="221"/>
      <c r="F11" s="439"/>
    </row>
    <row r="12" spans="1:6" s="67" customFormat="1" ht="32.25" customHeight="1">
      <c r="A12" s="240"/>
      <c r="B12" s="164"/>
      <c r="C12" s="164"/>
      <c r="D12" s="164"/>
      <c r="E12" s="221"/>
      <c r="F12" s="439"/>
    </row>
    <row r="13" spans="1:6" s="67" customFormat="1" ht="36" customHeight="1">
      <c r="A13" s="136"/>
      <c r="B13" s="164"/>
      <c r="C13" s="167"/>
      <c r="D13" s="167"/>
      <c r="E13" s="222"/>
      <c r="F13" s="168"/>
    </row>
    <row r="14" spans="1:6" s="67" customFormat="1" ht="344.25" customHeight="1">
      <c r="A14" s="169"/>
      <c r="B14" s="167"/>
      <c r="C14" s="167"/>
      <c r="D14" s="167"/>
      <c r="E14" s="222"/>
      <c r="F14" s="168"/>
    </row>
    <row r="15" spans="1:6" s="67" customFormat="1" ht="30" customHeight="1" thickBot="1">
      <c r="A15" s="235" t="s">
        <v>92</v>
      </c>
      <c r="B15" s="170">
        <f>B8</f>
        <v>156</v>
      </c>
      <c r="C15" s="170">
        <f t="shared" ref="C15:E15" si="1">C8</f>
        <v>0</v>
      </c>
      <c r="D15" s="170">
        <f t="shared" si="1"/>
        <v>85</v>
      </c>
      <c r="E15" s="170">
        <f t="shared" si="1"/>
        <v>241</v>
      </c>
      <c r="F15" s="171"/>
    </row>
    <row r="16" spans="1:6" s="71" customFormat="1" ht="30" customHeight="1">
      <c r="A16" s="73"/>
      <c r="B16" s="73"/>
      <c r="C16" s="218"/>
      <c r="D16" s="73"/>
      <c r="E16" s="73"/>
      <c r="F16" s="73"/>
    </row>
    <row r="17" spans="1:6" s="71" customFormat="1" ht="30" customHeight="1">
      <c r="A17" s="73"/>
      <c r="B17" s="73"/>
      <c r="C17" s="73"/>
      <c r="D17" s="73"/>
      <c r="E17" s="73"/>
      <c r="F17" s="73"/>
    </row>
    <row r="18" spans="1:6" s="71" customFormat="1" ht="30" customHeight="1">
      <c r="A18" s="150"/>
      <c r="B18" s="73"/>
      <c r="C18" s="73"/>
      <c r="D18" s="73"/>
      <c r="E18" s="73"/>
      <c r="F18" s="73"/>
    </row>
  </sheetData>
  <mergeCells count="7">
    <mergeCell ref="A1:F1"/>
    <mergeCell ref="A2:F2"/>
    <mergeCell ref="A3:F3"/>
    <mergeCell ref="A5:A6"/>
    <mergeCell ref="B5:D5"/>
    <mergeCell ref="E5:E6"/>
    <mergeCell ref="F5:F6"/>
  </mergeCells>
  <phoneticPr fontId="3"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tabColor rgb="FFFFCCFF"/>
  </sheetPr>
  <dimension ref="A1:R22"/>
  <sheetViews>
    <sheetView showGridLines="0" view="pageBreakPreview" zoomScaleSheetLayoutView="100" workbookViewId="0">
      <selection activeCell="B10" sqref="B10"/>
    </sheetView>
  </sheetViews>
  <sheetFormatPr defaultColWidth="12" defaultRowHeight="20.5"/>
  <cols>
    <col min="1" max="1" width="28.36328125" style="148" customWidth="1"/>
    <col min="2" max="4" width="15.7265625" style="148" customWidth="1"/>
    <col min="5" max="5" width="14.6328125" style="148" customWidth="1"/>
    <col min="6" max="16384" width="12" style="148"/>
  </cols>
  <sheetData>
    <row r="1" spans="1:18" s="137" customFormat="1" ht="27.5">
      <c r="A1" s="545" t="s">
        <v>63</v>
      </c>
      <c r="B1" s="546"/>
      <c r="C1" s="546"/>
      <c r="D1" s="546"/>
      <c r="E1" s="546"/>
    </row>
    <row r="2" spans="1:18" s="138" customFormat="1" ht="31">
      <c r="A2" s="547" t="s">
        <v>384</v>
      </c>
      <c r="B2" s="548"/>
      <c r="C2" s="548"/>
      <c r="D2" s="548"/>
      <c r="E2" s="548"/>
    </row>
    <row r="3" spans="1:18" s="139" customFormat="1" ht="21.5">
      <c r="A3" s="549" t="s">
        <v>293</v>
      </c>
      <c r="B3" s="550"/>
      <c r="C3" s="550"/>
      <c r="D3" s="550"/>
      <c r="E3" s="550"/>
    </row>
    <row r="4" spans="1:18" s="139" customFormat="1" ht="19.5" customHeight="1" thickBot="1">
      <c r="D4" s="551" t="s">
        <v>0</v>
      </c>
      <c r="E4" s="552"/>
    </row>
    <row r="5" spans="1:18" s="139" customFormat="1" ht="19.5" customHeight="1">
      <c r="A5" s="536" t="s">
        <v>10</v>
      </c>
      <c r="B5" s="538" t="s">
        <v>393</v>
      </c>
      <c r="C5" s="539"/>
      <c r="D5" s="540"/>
      <c r="E5" s="543" t="s">
        <v>14</v>
      </c>
    </row>
    <row r="6" spans="1:18" s="153" customFormat="1" ht="36" customHeight="1">
      <c r="A6" s="537"/>
      <c r="B6" s="368" t="s">
        <v>12</v>
      </c>
      <c r="C6" s="368" t="s">
        <v>11</v>
      </c>
      <c r="D6" s="368" t="s">
        <v>13</v>
      </c>
      <c r="E6" s="544"/>
    </row>
    <row r="7" spans="1:18" s="139" customFormat="1" ht="15" customHeight="1">
      <c r="A7" s="140"/>
      <c r="B7" s="154"/>
      <c r="C7" s="154"/>
      <c r="D7" s="154"/>
      <c r="E7" s="155"/>
    </row>
    <row r="8" spans="1:18" s="159" customFormat="1" ht="36" customHeight="1">
      <c r="A8" s="156" t="s">
        <v>15</v>
      </c>
      <c r="B8" s="157">
        <v>424</v>
      </c>
      <c r="C8" s="157">
        <v>540</v>
      </c>
      <c r="D8" s="157">
        <v>32</v>
      </c>
      <c r="E8" s="158">
        <f>B8+C8+D8</f>
        <v>996</v>
      </c>
    </row>
    <row r="9" spans="1:18" s="159" customFormat="1" ht="36" customHeight="1">
      <c r="A9" s="156" t="s">
        <v>248</v>
      </c>
      <c r="B9" s="362">
        <v>0</v>
      </c>
      <c r="C9" s="362">
        <v>0</v>
      </c>
      <c r="D9" s="362">
        <v>0</v>
      </c>
      <c r="E9" s="366">
        <v>0</v>
      </c>
    </row>
    <row r="10" spans="1:18" s="139" customFormat="1" ht="36" customHeight="1">
      <c r="A10" s="156" t="s">
        <v>249</v>
      </c>
      <c r="B10" s="362">
        <v>25</v>
      </c>
      <c r="C10" s="362">
        <v>0</v>
      </c>
      <c r="D10" s="362">
        <v>85</v>
      </c>
      <c r="E10" s="366">
        <f>B10+C10+D10</f>
        <v>110</v>
      </c>
    </row>
    <row r="11" spans="1:18" s="139" customFormat="1" ht="36" customHeight="1">
      <c r="A11" s="156" t="s">
        <v>35</v>
      </c>
      <c r="B11" s="362">
        <v>0</v>
      </c>
      <c r="C11" s="362">
        <v>0</v>
      </c>
      <c r="D11" s="362">
        <v>0</v>
      </c>
      <c r="E11" s="366">
        <v>0</v>
      </c>
    </row>
    <row r="12" spans="1:18" s="159" customFormat="1" ht="36" customHeight="1">
      <c r="A12" s="156" t="s">
        <v>81</v>
      </c>
      <c r="B12" s="157">
        <f>B8+B9+B10</f>
        <v>449</v>
      </c>
      <c r="C12" s="157">
        <f>C8+C9+C10</f>
        <v>540</v>
      </c>
      <c r="D12" s="157">
        <f>D8+D9+D10</f>
        <v>117</v>
      </c>
      <c r="E12" s="158">
        <f>E8+E9+E10</f>
        <v>1106</v>
      </c>
      <c r="F12" s="139"/>
      <c r="G12" s="139"/>
      <c r="H12" s="139"/>
      <c r="I12" s="139"/>
      <c r="J12" s="139"/>
      <c r="K12" s="139"/>
      <c r="L12" s="139"/>
      <c r="M12" s="139"/>
      <c r="N12" s="139"/>
      <c r="O12" s="139"/>
      <c r="P12" s="139"/>
      <c r="Q12" s="139"/>
      <c r="R12" s="139"/>
    </row>
    <row r="13" spans="1:18" s="139" customFormat="1" ht="36" customHeight="1">
      <c r="A13" s="156" t="s">
        <v>66</v>
      </c>
      <c r="B13" s="157">
        <f>B14</f>
        <v>42</v>
      </c>
      <c r="C13" s="362">
        <f>C14</f>
        <v>0</v>
      </c>
      <c r="D13" s="157">
        <f>D14</f>
        <v>7</v>
      </c>
      <c r="E13" s="158">
        <f>SUM(B13:D13)</f>
        <v>49</v>
      </c>
    </row>
    <row r="14" spans="1:18" s="139" customFormat="1" ht="36" customHeight="1">
      <c r="A14" s="156" t="s">
        <v>159</v>
      </c>
      <c r="B14" s="157">
        <v>42</v>
      </c>
      <c r="C14" s="362">
        <v>0</v>
      </c>
      <c r="D14" s="157">
        <v>7</v>
      </c>
      <c r="E14" s="158">
        <f>SUM(B14:D14)</f>
        <v>49</v>
      </c>
    </row>
    <row r="15" spans="1:18" s="159" customFormat="1" ht="40.5" customHeight="1">
      <c r="A15" s="156"/>
      <c r="B15" s="219"/>
      <c r="C15" s="219"/>
      <c r="D15" s="219"/>
      <c r="E15" s="158"/>
    </row>
    <row r="16" spans="1:18" s="139" customFormat="1" ht="40.5" customHeight="1">
      <c r="A16" s="160"/>
      <c r="B16" s="157"/>
      <c r="C16" s="157"/>
      <c r="D16" s="157"/>
      <c r="E16" s="158"/>
    </row>
    <row r="17" spans="1:5" s="159" customFormat="1" ht="40.5" customHeight="1">
      <c r="A17" s="156"/>
      <c r="B17" s="157"/>
      <c r="C17" s="157"/>
      <c r="D17" s="157"/>
      <c r="E17" s="158"/>
    </row>
    <row r="18" spans="1:5" s="139" customFormat="1" ht="43.5" customHeight="1">
      <c r="A18" s="156"/>
      <c r="B18" s="157"/>
      <c r="C18" s="157"/>
      <c r="D18" s="157"/>
      <c r="E18" s="158"/>
    </row>
    <row r="19" spans="1:5" s="159" customFormat="1" ht="40.5" customHeight="1">
      <c r="A19" s="156"/>
      <c r="B19" s="157"/>
      <c r="C19" s="157"/>
      <c r="D19" s="157"/>
      <c r="E19" s="158"/>
    </row>
    <row r="20" spans="1:5" s="141" customFormat="1" ht="32.25" customHeight="1">
      <c r="A20" s="144"/>
      <c r="B20" s="142"/>
      <c r="C20" s="142"/>
      <c r="D20" s="142"/>
      <c r="E20" s="143"/>
    </row>
    <row r="21" spans="1:5" s="141" customFormat="1" ht="45" customHeight="1">
      <c r="A21" s="144"/>
      <c r="B21" s="142"/>
      <c r="C21" s="142"/>
      <c r="D21" s="142"/>
      <c r="E21" s="143"/>
    </row>
    <row r="22" spans="1:5" s="141" customFormat="1" ht="42.75" customHeight="1" thickBot="1">
      <c r="A22" s="145"/>
      <c r="B22" s="146"/>
      <c r="C22" s="146"/>
      <c r="D22" s="146"/>
      <c r="E22" s="147"/>
    </row>
  </sheetData>
  <mergeCells count="7">
    <mergeCell ref="A1:E1"/>
    <mergeCell ref="A2:E2"/>
    <mergeCell ref="A3:E3"/>
    <mergeCell ref="D4:E4"/>
    <mergeCell ref="A5:A6"/>
    <mergeCell ref="B5:D5"/>
    <mergeCell ref="E5:E6"/>
  </mergeCells>
  <phoneticPr fontId="3"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FF"/>
  </sheetPr>
  <dimension ref="A1:U33"/>
  <sheetViews>
    <sheetView showGridLines="0" view="pageBreakPreview" zoomScale="60" workbookViewId="0">
      <selection activeCell="A17" sqref="A17"/>
    </sheetView>
  </sheetViews>
  <sheetFormatPr defaultColWidth="12" defaultRowHeight="20.5"/>
  <cols>
    <col min="1" max="1" width="20.6328125" style="422" customWidth="1"/>
    <col min="2" max="3" width="11.6328125" style="422" customWidth="1"/>
    <col min="4" max="4" width="9.36328125" style="422" customWidth="1"/>
    <col min="5" max="5" width="11.453125" style="422" customWidth="1"/>
    <col min="6" max="6" width="12" style="422" customWidth="1"/>
    <col min="7" max="7" width="12.26953125" style="422" customWidth="1"/>
    <col min="8" max="256" width="12" style="422"/>
    <col min="257" max="257" width="21.7265625" style="422" customWidth="1"/>
    <col min="258" max="261" width="11.6328125" style="422" customWidth="1"/>
    <col min="262" max="262" width="12.90625" style="422" customWidth="1"/>
    <col min="263" max="263" width="13.08984375" style="422" customWidth="1"/>
    <col min="264" max="512" width="12" style="422"/>
    <col min="513" max="513" width="21.7265625" style="422" customWidth="1"/>
    <col min="514" max="517" width="11.6328125" style="422" customWidth="1"/>
    <col min="518" max="518" width="12.90625" style="422" customWidth="1"/>
    <col min="519" max="519" width="13.08984375" style="422" customWidth="1"/>
    <col min="520" max="768" width="12" style="422"/>
    <col min="769" max="769" width="21.7265625" style="422" customWidth="1"/>
    <col min="770" max="773" width="11.6328125" style="422" customWidth="1"/>
    <col min="774" max="774" width="12.90625" style="422" customWidth="1"/>
    <col min="775" max="775" width="13.08984375" style="422" customWidth="1"/>
    <col min="776" max="1024" width="12" style="422"/>
    <col min="1025" max="1025" width="21.7265625" style="422" customWidth="1"/>
    <col min="1026" max="1029" width="11.6328125" style="422" customWidth="1"/>
    <col min="1030" max="1030" width="12.90625" style="422" customWidth="1"/>
    <col min="1031" max="1031" width="13.08984375" style="422" customWidth="1"/>
    <col min="1032" max="1280" width="12" style="422"/>
    <col min="1281" max="1281" width="21.7265625" style="422" customWidth="1"/>
    <col min="1282" max="1285" width="11.6328125" style="422" customWidth="1"/>
    <col min="1286" max="1286" width="12.90625" style="422" customWidth="1"/>
    <col min="1287" max="1287" width="13.08984375" style="422" customWidth="1"/>
    <col min="1288" max="1536" width="12" style="422"/>
    <col min="1537" max="1537" width="21.7265625" style="422" customWidth="1"/>
    <col min="1538" max="1541" width="11.6328125" style="422" customWidth="1"/>
    <col min="1542" max="1542" width="12.90625" style="422" customWidth="1"/>
    <col min="1543" max="1543" width="13.08984375" style="422" customWidth="1"/>
    <col min="1544" max="1792" width="12" style="422"/>
    <col min="1793" max="1793" width="21.7265625" style="422" customWidth="1"/>
    <col min="1794" max="1797" width="11.6328125" style="422" customWidth="1"/>
    <col min="1798" max="1798" width="12.90625" style="422" customWidth="1"/>
    <col min="1799" max="1799" width="13.08984375" style="422" customWidth="1"/>
    <col min="1800" max="2048" width="12" style="422"/>
    <col min="2049" max="2049" width="21.7265625" style="422" customWidth="1"/>
    <col min="2050" max="2053" width="11.6328125" style="422" customWidth="1"/>
    <col min="2054" max="2054" width="12.90625" style="422" customWidth="1"/>
    <col min="2055" max="2055" width="13.08984375" style="422" customWidth="1"/>
    <col min="2056" max="2304" width="12" style="422"/>
    <col min="2305" max="2305" width="21.7265625" style="422" customWidth="1"/>
    <col min="2306" max="2309" width="11.6328125" style="422" customWidth="1"/>
    <col min="2310" max="2310" width="12.90625" style="422" customWidth="1"/>
    <col min="2311" max="2311" width="13.08984375" style="422" customWidth="1"/>
    <col min="2312" max="2560" width="12" style="422"/>
    <col min="2561" max="2561" width="21.7265625" style="422" customWidth="1"/>
    <col min="2562" max="2565" width="11.6328125" style="422" customWidth="1"/>
    <col min="2566" max="2566" width="12.90625" style="422" customWidth="1"/>
    <col min="2567" max="2567" width="13.08984375" style="422" customWidth="1"/>
    <col min="2568" max="2816" width="12" style="422"/>
    <col min="2817" max="2817" width="21.7265625" style="422" customWidth="1"/>
    <col min="2818" max="2821" width="11.6328125" style="422" customWidth="1"/>
    <col min="2822" max="2822" width="12.90625" style="422" customWidth="1"/>
    <col min="2823" max="2823" width="13.08984375" style="422" customWidth="1"/>
    <col min="2824" max="3072" width="12" style="422"/>
    <col min="3073" max="3073" width="21.7265625" style="422" customWidth="1"/>
    <col min="3074" max="3077" width="11.6328125" style="422" customWidth="1"/>
    <col min="3078" max="3078" width="12.90625" style="422" customWidth="1"/>
    <col min="3079" max="3079" width="13.08984375" style="422" customWidth="1"/>
    <col min="3080" max="3328" width="12" style="422"/>
    <col min="3329" max="3329" width="21.7265625" style="422" customWidth="1"/>
    <col min="3330" max="3333" width="11.6328125" style="422" customWidth="1"/>
    <col min="3334" max="3334" width="12.90625" style="422" customWidth="1"/>
    <col min="3335" max="3335" width="13.08984375" style="422" customWidth="1"/>
    <col min="3336" max="3584" width="12" style="422"/>
    <col min="3585" max="3585" width="21.7265625" style="422" customWidth="1"/>
    <col min="3586" max="3589" width="11.6328125" style="422" customWidth="1"/>
    <col min="3590" max="3590" width="12.90625" style="422" customWidth="1"/>
    <col min="3591" max="3591" width="13.08984375" style="422" customWidth="1"/>
    <col min="3592" max="3840" width="12" style="422"/>
    <col min="3841" max="3841" width="21.7265625" style="422" customWidth="1"/>
    <col min="3842" max="3845" width="11.6328125" style="422" customWidth="1"/>
    <col min="3846" max="3846" width="12.90625" style="422" customWidth="1"/>
    <col min="3847" max="3847" width="13.08984375" style="422" customWidth="1"/>
    <col min="3848" max="4096" width="12" style="422"/>
    <col min="4097" max="4097" width="21.7265625" style="422" customWidth="1"/>
    <col min="4098" max="4101" width="11.6328125" style="422" customWidth="1"/>
    <col min="4102" max="4102" width="12.90625" style="422" customWidth="1"/>
    <col min="4103" max="4103" width="13.08984375" style="422" customWidth="1"/>
    <col min="4104" max="4352" width="12" style="422"/>
    <col min="4353" max="4353" width="21.7265625" style="422" customWidth="1"/>
    <col min="4354" max="4357" width="11.6328125" style="422" customWidth="1"/>
    <col min="4358" max="4358" width="12.90625" style="422" customWidth="1"/>
    <col min="4359" max="4359" width="13.08984375" style="422" customWidth="1"/>
    <col min="4360" max="4608" width="12" style="422"/>
    <col min="4609" max="4609" width="21.7265625" style="422" customWidth="1"/>
    <col min="4610" max="4613" width="11.6328125" style="422" customWidth="1"/>
    <col min="4614" max="4614" width="12.90625" style="422" customWidth="1"/>
    <col min="4615" max="4615" width="13.08984375" style="422" customWidth="1"/>
    <col min="4616" max="4864" width="12" style="422"/>
    <col min="4865" max="4865" width="21.7265625" style="422" customWidth="1"/>
    <col min="4866" max="4869" width="11.6328125" style="422" customWidth="1"/>
    <col min="4870" max="4870" width="12.90625" style="422" customWidth="1"/>
    <col min="4871" max="4871" width="13.08984375" style="422" customWidth="1"/>
    <col min="4872" max="5120" width="12" style="422"/>
    <col min="5121" max="5121" width="21.7265625" style="422" customWidth="1"/>
    <col min="5122" max="5125" width="11.6328125" style="422" customWidth="1"/>
    <col min="5126" max="5126" width="12.90625" style="422" customWidth="1"/>
    <col min="5127" max="5127" width="13.08984375" style="422" customWidth="1"/>
    <col min="5128" max="5376" width="12" style="422"/>
    <col min="5377" max="5377" width="21.7265625" style="422" customWidth="1"/>
    <col min="5378" max="5381" width="11.6328125" style="422" customWidth="1"/>
    <col min="5382" max="5382" width="12.90625" style="422" customWidth="1"/>
    <col min="5383" max="5383" width="13.08984375" style="422" customWidth="1"/>
    <col min="5384" max="5632" width="12" style="422"/>
    <col min="5633" max="5633" width="21.7265625" style="422" customWidth="1"/>
    <col min="5634" max="5637" width="11.6328125" style="422" customWidth="1"/>
    <col min="5638" max="5638" width="12.90625" style="422" customWidth="1"/>
    <col min="5639" max="5639" width="13.08984375" style="422" customWidth="1"/>
    <col min="5640" max="5888" width="12" style="422"/>
    <col min="5889" max="5889" width="21.7265625" style="422" customWidth="1"/>
    <col min="5890" max="5893" width="11.6328125" style="422" customWidth="1"/>
    <col min="5894" max="5894" width="12.90625" style="422" customWidth="1"/>
    <col min="5895" max="5895" width="13.08984375" style="422" customWidth="1"/>
    <col min="5896" max="6144" width="12" style="422"/>
    <col min="6145" max="6145" width="21.7265625" style="422" customWidth="1"/>
    <col min="6146" max="6149" width="11.6328125" style="422" customWidth="1"/>
    <col min="6150" max="6150" width="12.90625" style="422" customWidth="1"/>
    <col min="6151" max="6151" width="13.08984375" style="422" customWidth="1"/>
    <col min="6152" max="6400" width="12" style="422"/>
    <col min="6401" max="6401" width="21.7265625" style="422" customWidth="1"/>
    <col min="6402" max="6405" width="11.6328125" style="422" customWidth="1"/>
    <col min="6406" max="6406" width="12.90625" style="422" customWidth="1"/>
    <col min="6407" max="6407" width="13.08984375" style="422" customWidth="1"/>
    <col min="6408" max="6656" width="12" style="422"/>
    <col min="6657" max="6657" width="21.7265625" style="422" customWidth="1"/>
    <col min="6658" max="6661" width="11.6328125" style="422" customWidth="1"/>
    <col min="6662" max="6662" width="12.90625" style="422" customWidth="1"/>
    <col min="6663" max="6663" width="13.08984375" style="422" customWidth="1"/>
    <col min="6664" max="6912" width="12" style="422"/>
    <col min="6913" max="6913" width="21.7265625" style="422" customWidth="1"/>
    <col min="6914" max="6917" width="11.6328125" style="422" customWidth="1"/>
    <col min="6918" max="6918" width="12.90625" style="422" customWidth="1"/>
    <col min="6919" max="6919" width="13.08984375" style="422" customWidth="1"/>
    <col min="6920" max="7168" width="12" style="422"/>
    <col min="7169" max="7169" width="21.7265625" style="422" customWidth="1"/>
    <col min="7170" max="7173" width="11.6328125" style="422" customWidth="1"/>
    <col min="7174" max="7174" width="12.90625" style="422" customWidth="1"/>
    <col min="7175" max="7175" width="13.08984375" style="422" customWidth="1"/>
    <col min="7176" max="7424" width="12" style="422"/>
    <col min="7425" max="7425" width="21.7265625" style="422" customWidth="1"/>
    <col min="7426" max="7429" width="11.6328125" style="422" customWidth="1"/>
    <col min="7430" max="7430" width="12.90625" style="422" customWidth="1"/>
    <col min="7431" max="7431" width="13.08984375" style="422" customWidth="1"/>
    <col min="7432" max="7680" width="12" style="422"/>
    <col min="7681" max="7681" width="21.7265625" style="422" customWidth="1"/>
    <col min="7682" max="7685" width="11.6328125" style="422" customWidth="1"/>
    <col min="7686" max="7686" width="12.90625" style="422" customWidth="1"/>
    <col min="7687" max="7687" width="13.08984375" style="422" customWidth="1"/>
    <col min="7688" max="7936" width="12" style="422"/>
    <col min="7937" max="7937" width="21.7265625" style="422" customWidth="1"/>
    <col min="7938" max="7941" width="11.6328125" style="422" customWidth="1"/>
    <col min="7942" max="7942" width="12.90625" style="422" customWidth="1"/>
    <col min="7943" max="7943" width="13.08984375" style="422" customWidth="1"/>
    <col min="7944" max="8192" width="12" style="422"/>
    <col min="8193" max="8193" width="21.7265625" style="422" customWidth="1"/>
    <col min="8194" max="8197" width="11.6328125" style="422" customWidth="1"/>
    <col min="8198" max="8198" width="12.90625" style="422" customWidth="1"/>
    <col min="8199" max="8199" width="13.08984375" style="422" customWidth="1"/>
    <col min="8200" max="8448" width="12" style="422"/>
    <col min="8449" max="8449" width="21.7265625" style="422" customWidth="1"/>
    <col min="8450" max="8453" width="11.6328125" style="422" customWidth="1"/>
    <col min="8454" max="8454" width="12.90625" style="422" customWidth="1"/>
    <col min="8455" max="8455" width="13.08984375" style="422" customWidth="1"/>
    <col min="8456" max="8704" width="12" style="422"/>
    <col min="8705" max="8705" width="21.7265625" style="422" customWidth="1"/>
    <col min="8706" max="8709" width="11.6328125" style="422" customWidth="1"/>
    <col min="8710" max="8710" width="12.90625" style="422" customWidth="1"/>
    <col min="8711" max="8711" width="13.08984375" style="422" customWidth="1"/>
    <col min="8712" max="8960" width="12" style="422"/>
    <col min="8961" max="8961" width="21.7265625" style="422" customWidth="1"/>
    <col min="8962" max="8965" width="11.6328125" style="422" customWidth="1"/>
    <col min="8966" max="8966" width="12.90625" style="422" customWidth="1"/>
    <col min="8967" max="8967" width="13.08984375" style="422" customWidth="1"/>
    <col min="8968" max="9216" width="12" style="422"/>
    <col min="9217" max="9217" width="21.7265625" style="422" customWidth="1"/>
    <col min="9218" max="9221" width="11.6328125" style="422" customWidth="1"/>
    <col min="9222" max="9222" width="12.90625" style="422" customWidth="1"/>
    <col min="9223" max="9223" width="13.08984375" style="422" customWidth="1"/>
    <col min="9224" max="9472" width="12" style="422"/>
    <col min="9473" max="9473" width="21.7265625" style="422" customWidth="1"/>
    <col min="9474" max="9477" width="11.6328125" style="422" customWidth="1"/>
    <col min="9478" max="9478" width="12.90625" style="422" customWidth="1"/>
    <col min="9479" max="9479" width="13.08984375" style="422" customWidth="1"/>
    <col min="9480" max="9728" width="12" style="422"/>
    <col min="9729" max="9729" width="21.7265625" style="422" customWidth="1"/>
    <col min="9730" max="9733" width="11.6328125" style="422" customWidth="1"/>
    <col min="9734" max="9734" width="12.90625" style="422" customWidth="1"/>
    <col min="9735" max="9735" width="13.08984375" style="422" customWidth="1"/>
    <col min="9736" max="9984" width="12" style="422"/>
    <col min="9985" max="9985" width="21.7265625" style="422" customWidth="1"/>
    <col min="9986" max="9989" width="11.6328125" style="422" customWidth="1"/>
    <col min="9990" max="9990" width="12.90625" style="422" customWidth="1"/>
    <col min="9991" max="9991" width="13.08984375" style="422" customWidth="1"/>
    <col min="9992" max="10240" width="12" style="422"/>
    <col min="10241" max="10241" width="21.7265625" style="422" customWidth="1"/>
    <col min="10242" max="10245" width="11.6328125" style="422" customWidth="1"/>
    <col min="10246" max="10246" width="12.90625" style="422" customWidth="1"/>
    <col min="10247" max="10247" width="13.08984375" style="422" customWidth="1"/>
    <col min="10248" max="10496" width="12" style="422"/>
    <col min="10497" max="10497" width="21.7265625" style="422" customWidth="1"/>
    <col min="10498" max="10501" width="11.6328125" style="422" customWidth="1"/>
    <col min="10502" max="10502" width="12.90625" style="422" customWidth="1"/>
    <col min="10503" max="10503" width="13.08984375" style="422" customWidth="1"/>
    <col min="10504" max="10752" width="12" style="422"/>
    <col min="10753" max="10753" width="21.7265625" style="422" customWidth="1"/>
    <col min="10754" max="10757" width="11.6328125" style="422" customWidth="1"/>
    <col min="10758" max="10758" width="12.90625" style="422" customWidth="1"/>
    <col min="10759" max="10759" width="13.08984375" style="422" customWidth="1"/>
    <col min="10760" max="11008" width="12" style="422"/>
    <col min="11009" max="11009" width="21.7265625" style="422" customWidth="1"/>
    <col min="11010" max="11013" width="11.6328125" style="422" customWidth="1"/>
    <col min="11014" max="11014" width="12.90625" style="422" customWidth="1"/>
    <col min="11015" max="11015" width="13.08984375" style="422" customWidth="1"/>
    <col min="11016" max="11264" width="12" style="422"/>
    <col min="11265" max="11265" width="21.7265625" style="422" customWidth="1"/>
    <col min="11266" max="11269" width="11.6328125" style="422" customWidth="1"/>
    <col min="11270" max="11270" width="12.90625" style="422" customWidth="1"/>
    <col min="11271" max="11271" width="13.08984375" style="422" customWidth="1"/>
    <col min="11272" max="11520" width="12" style="422"/>
    <col min="11521" max="11521" width="21.7265625" style="422" customWidth="1"/>
    <col min="11522" max="11525" width="11.6328125" style="422" customWidth="1"/>
    <col min="11526" max="11526" width="12.90625" style="422" customWidth="1"/>
    <col min="11527" max="11527" width="13.08984375" style="422" customWidth="1"/>
    <col min="11528" max="11776" width="12" style="422"/>
    <col min="11777" max="11777" width="21.7265625" style="422" customWidth="1"/>
    <col min="11778" max="11781" width="11.6328125" style="422" customWidth="1"/>
    <col min="11782" max="11782" width="12.90625" style="422" customWidth="1"/>
    <col min="11783" max="11783" width="13.08984375" style="422" customWidth="1"/>
    <col min="11784" max="12032" width="12" style="422"/>
    <col min="12033" max="12033" width="21.7265625" style="422" customWidth="1"/>
    <col min="12034" max="12037" width="11.6328125" style="422" customWidth="1"/>
    <col min="12038" max="12038" width="12.90625" style="422" customWidth="1"/>
    <col min="12039" max="12039" width="13.08984375" style="422" customWidth="1"/>
    <col min="12040" max="12288" width="12" style="422"/>
    <col min="12289" max="12289" width="21.7265625" style="422" customWidth="1"/>
    <col min="12290" max="12293" width="11.6328125" style="422" customWidth="1"/>
    <col min="12294" max="12294" width="12.90625" style="422" customWidth="1"/>
    <col min="12295" max="12295" width="13.08984375" style="422" customWidth="1"/>
    <col min="12296" max="12544" width="12" style="422"/>
    <col min="12545" max="12545" width="21.7265625" style="422" customWidth="1"/>
    <col min="12546" max="12549" width="11.6328125" style="422" customWidth="1"/>
    <col min="12550" max="12550" width="12.90625" style="422" customWidth="1"/>
    <col min="12551" max="12551" width="13.08984375" style="422" customWidth="1"/>
    <col min="12552" max="12800" width="12" style="422"/>
    <col min="12801" max="12801" width="21.7265625" style="422" customWidth="1"/>
    <col min="12802" max="12805" width="11.6328125" style="422" customWidth="1"/>
    <col min="12806" max="12806" width="12.90625" style="422" customWidth="1"/>
    <col min="12807" max="12807" width="13.08984375" style="422" customWidth="1"/>
    <col min="12808" max="13056" width="12" style="422"/>
    <col min="13057" max="13057" width="21.7265625" style="422" customWidth="1"/>
    <col min="13058" max="13061" width="11.6328125" style="422" customWidth="1"/>
    <col min="13062" max="13062" width="12.90625" style="422" customWidth="1"/>
    <col min="13063" max="13063" width="13.08984375" style="422" customWidth="1"/>
    <col min="13064" max="13312" width="12" style="422"/>
    <col min="13313" max="13313" width="21.7265625" style="422" customWidth="1"/>
    <col min="13314" max="13317" width="11.6328125" style="422" customWidth="1"/>
    <col min="13318" max="13318" width="12.90625" style="422" customWidth="1"/>
    <col min="13319" max="13319" width="13.08984375" style="422" customWidth="1"/>
    <col min="13320" max="13568" width="12" style="422"/>
    <col min="13569" max="13569" width="21.7265625" style="422" customWidth="1"/>
    <col min="13570" max="13573" width="11.6328125" style="422" customWidth="1"/>
    <col min="13574" max="13574" width="12.90625" style="422" customWidth="1"/>
    <col min="13575" max="13575" width="13.08984375" style="422" customWidth="1"/>
    <col min="13576" max="13824" width="12" style="422"/>
    <col min="13825" max="13825" width="21.7265625" style="422" customWidth="1"/>
    <col min="13826" max="13829" width="11.6328125" style="422" customWidth="1"/>
    <col min="13830" max="13830" width="12.90625" style="422" customWidth="1"/>
    <col min="13831" max="13831" width="13.08984375" style="422" customWidth="1"/>
    <col min="13832" max="14080" width="12" style="422"/>
    <col min="14081" max="14081" width="21.7265625" style="422" customWidth="1"/>
    <col min="14082" max="14085" width="11.6328125" style="422" customWidth="1"/>
    <col min="14086" max="14086" width="12.90625" style="422" customWidth="1"/>
    <col min="14087" max="14087" width="13.08984375" style="422" customWidth="1"/>
    <col min="14088" max="14336" width="12" style="422"/>
    <col min="14337" max="14337" width="21.7265625" style="422" customWidth="1"/>
    <col min="14338" max="14341" width="11.6328125" style="422" customWidth="1"/>
    <col min="14342" max="14342" width="12.90625" style="422" customWidth="1"/>
    <col min="14343" max="14343" width="13.08984375" style="422" customWidth="1"/>
    <col min="14344" max="14592" width="12" style="422"/>
    <col min="14593" max="14593" width="21.7265625" style="422" customWidth="1"/>
    <col min="14594" max="14597" width="11.6328125" style="422" customWidth="1"/>
    <col min="14598" max="14598" width="12.90625" style="422" customWidth="1"/>
    <col min="14599" max="14599" width="13.08984375" style="422" customWidth="1"/>
    <col min="14600" max="14848" width="12" style="422"/>
    <col min="14849" max="14849" width="21.7265625" style="422" customWidth="1"/>
    <col min="14850" max="14853" width="11.6328125" style="422" customWidth="1"/>
    <col min="14854" max="14854" width="12.90625" style="422" customWidth="1"/>
    <col min="14855" max="14855" width="13.08984375" style="422" customWidth="1"/>
    <col min="14856" max="15104" width="12" style="422"/>
    <col min="15105" max="15105" width="21.7265625" style="422" customWidth="1"/>
    <col min="15106" max="15109" width="11.6328125" style="422" customWidth="1"/>
    <col min="15110" max="15110" width="12.90625" style="422" customWidth="1"/>
    <col min="15111" max="15111" width="13.08984375" style="422" customWidth="1"/>
    <col min="15112" max="15360" width="12" style="422"/>
    <col min="15361" max="15361" width="21.7265625" style="422" customWidth="1"/>
    <col min="15362" max="15365" width="11.6328125" style="422" customWidth="1"/>
    <col min="15366" max="15366" width="12.90625" style="422" customWidth="1"/>
    <col min="15367" max="15367" width="13.08984375" style="422" customWidth="1"/>
    <col min="15368" max="15616" width="12" style="422"/>
    <col min="15617" max="15617" width="21.7265625" style="422" customWidth="1"/>
    <col min="15618" max="15621" width="11.6328125" style="422" customWidth="1"/>
    <col min="15622" max="15622" width="12.90625" style="422" customWidth="1"/>
    <col min="15623" max="15623" width="13.08984375" style="422" customWidth="1"/>
    <col min="15624" max="15872" width="12" style="422"/>
    <col min="15873" max="15873" width="21.7265625" style="422" customWidth="1"/>
    <col min="15874" max="15877" width="11.6328125" style="422" customWidth="1"/>
    <col min="15878" max="15878" width="12.90625" style="422" customWidth="1"/>
    <col min="15879" max="15879" width="13.08984375" style="422" customWidth="1"/>
    <col min="15880" max="16128" width="12" style="422"/>
    <col min="16129" max="16129" width="21.7265625" style="422" customWidth="1"/>
    <col min="16130" max="16133" width="11.6328125" style="422" customWidth="1"/>
    <col min="16134" max="16134" width="12.90625" style="422" customWidth="1"/>
    <col min="16135" max="16135" width="13.08984375" style="422" customWidth="1"/>
    <col min="16136" max="16384" width="12" style="422"/>
  </cols>
  <sheetData>
    <row r="1" spans="1:21" s="394" customFormat="1" ht="32.25" customHeight="1">
      <c r="A1" s="557" t="s">
        <v>386</v>
      </c>
      <c r="B1" s="558"/>
      <c r="C1" s="558"/>
      <c r="D1" s="558"/>
      <c r="E1" s="558"/>
      <c r="F1" s="558"/>
      <c r="G1" s="558"/>
    </row>
    <row r="2" spans="1:21" s="395" customFormat="1" ht="29.25" customHeight="1">
      <c r="A2" s="559" t="s">
        <v>385</v>
      </c>
      <c r="B2" s="560"/>
      <c r="C2" s="560"/>
      <c r="D2" s="560"/>
      <c r="E2" s="560"/>
      <c r="F2" s="560"/>
      <c r="G2" s="560"/>
    </row>
    <row r="3" spans="1:21" s="395" customFormat="1" ht="22.5" customHeight="1">
      <c r="A3" s="555" t="s">
        <v>429</v>
      </c>
      <c r="B3" s="556"/>
      <c r="C3" s="556"/>
      <c r="D3" s="556"/>
      <c r="E3" s="556"/>
      <c r="F3" s="556"/>
      <c r="G3" s="556"/>
    </row>
    <row r="4" spans="1:21" s="395" customFormat="1" ht="19.5" customHeight="1" thickBot="1">
      <c r="A4" s="561" t="s">
        <v>371</v>
      </c>
      <c r="B4" s="561"/>
      <c r="C4" s="561"/>
      <c r="D4" s="561"/>
      <c r="E4" s="561"/>
      <c r="F4" s="561"/>
      <c r="G4" s="561"/>
    </row>
    <row r="5" spans="1:21" s="396" customFormat="1" ht="21" customHeight="1">
      <c r="A5" s="562" t="s">
        <v>359</v>
      </c>
      <c r="B5" s="564" t="s">
        <v>360</v>
      </c>
      <c r="C5" s="565"/>
      <c r="D5" s="566"/>
      <c r="E5" s="567" t="s">
        <v>361</v>
      </c>
      <c r="F5" s="569" t="s">
        <v>362</v>
      </c>
      <c r="G5" s="571" t="s">
        <v>363</v>
      </c>
    </row>
    <row r="6" spans="1:21" s="396" customFormat="1" ht="48.75" customHeight="1">
      <c r="A6" s="563"/>
      <c r="B6" s="397" t="s">
        <v>364</v>
      </c>
      <c r="C6" s="397" t="s">
        <v>365</v>
      </c>
      <c r="D6" s="398" t="s">
        <v>366</v>
      </c>
      <c r="E6" s="568"/>
      <c r="F6" s="570"/>
      <c r="G6" s="572"/>
    </row>
    <row r="7" spans="1:21" s="395" customFormat="1" ht="18" customHeight="1">
      <c r="A7" s="399"/>
      <c r="B7" s="400"/>
      <c r="C7" s="400"/>
      <c r="D7" s="400"/>
      <c r="E7" s="400"/>
      <c r="F7" s="401"/>
      <c r="G7" s="402"/>
    </row>
    <row r="8" spans="1:21" s="407" customFormat="1" ht="25" customHeight="1">
      <c r="A8" s="438" t="s">
        <v>381</v>
      </c>
      <c r="B8" s="487">
        <f>B9+B13</f>
        <v>131</v>
      </c>
      <c r="C8" s="485">
        <f t="shared" ref="C8:C16" si="0">B8</f>
        <v>131</v>
      </c>
      <c r="D8" s="403">
        <v>0</v>
      </c>
      <c r="E8" s="404"/>
      <c r="F8" s="405"/>
      <c r="G8" s="406"/>
    </row>
    <row r="9" spans="1:21" s="407" customFormat="1" ht="25" hidden="1" customHeight="1">
      <c r="A9" s="408" t="s">
        <v>367</v>
      </c>
      <c r="B9" s="403">
        <f>B10+B11+B12</f>
        <v>0</v>
      </c>
      <c r="C9" s="403">
        <f t="shared" si="0"/>
        <v>0</v>
      </c>
      <c r="D9" s="404"/>
      <c r="E9" s="404"/>
      <c r="F9" s="405"/>
      <c r="G9" s="406"/>
    </row>
    <row r="10" spans="1:21" s="407" customFormat="1" ht="25" hidden="1" customHeight="1">
      <c r="A10" s="409" t="s">
        <v>368</v>
      </c>
      <c r="B10" s="410"/>
      <c r="C10" s="410">
        <f t="shared" si="0"/>
        <v>0</v>
      </c>
      <c r="D10" s="404"/>
      <c r="E10" s="404"/>
      <c r="F10" s="405"/>
      <c r="G10" s="406"/>
    </row>
    <row r="11" spans="1:21" s="407" customFormat="1" ht="25" hidden="1" customHeight="1">
      <c r="A11" s="409" t="s">
        <v>369</v>
      </c>
      <c r="B11" s="410"/>
      <c r="C11" s="410">
        <f t="shared" si="0"/>
        <v>0</v>
      </c>
      <c r="D11" s="411"/>
      <c r="E11" s="411"/>
      <c r="F11" s="412"/>
      <c r="G11" s="413"/>
    </row>
    <row r="12" spans="1:21" s="407" customFormat="1" ht="25" hidden="1" customHeight="1">
      <c r="A12" s="409" t="s">
        <v>370</v>
      </c>
      <c r="B12" s="410"/>
      <c r="C12" s="410">
        <f t="shared" si="0"/>
        <v>0</v>
      </c>
      <c r="D12" s="403"/>
      <c r="E12" s="411"/>
      <c r="F12" s="412"/>
      <c r="G12" s="413"/>
      <c r="H12" s="395"/>
      <c r="I12" s="395"/>
      <c r="J12" s="395"/>
      <c r="K12" s="395"/>
      <c r="L12" s="395"/>
      <c r="M12" s="395"/>
      <c r="N12" s="395"/>
      <c r="O12" s="395"/>
      <c r="P12" s="395"/>
      <c r="Q12" s="395"/>
      <c r="R12" s="395"/>
      <c r="S12" s="395"/>
      <c r="T12" s="395"/>
      <c r="U12" s="395"/>
    </row>
    <row r="13" spans="1:21" s="407" customFormat="1" ht="25" hidden="1" customHeight="1">
      <c r="A13" s="408"/>
      <c r="B13" s="403">
        <f>B14+B15+B16</f>
        <v>131</v>
      </c>
      <c r="C13" s="403">
        <f t="shared" si="0"/>
        <v>131</v>
      </c>
      <c r="D13" s="403"/>
      <c r="E13" s="411"/>
      <c r="F13" s="412"/>
      <c r="G13" s="413"/>
      <c r="H13" s="395"/>
      <c r="I13" s="395"/>
      <c r="J13" s="395"/>
      <c r="K13" s="395"/>
      <c r="L13" s="395"/>
      <c r="M13" s="395"/>
      <c r="N13" s="395"/>
      <c r="O13" s="395"/>
      <c r="P13" s="395"/>
      <c r="Q13" s="395"/>
      <c r="R13" s="395"/>
      <c r="S13" s="395"/>
      <c r="T13" s="395"/>
      <c r="U13" s="395"/>
    </row>
    <row r="14" spans="1:21" s="407" customFormat="1" ht="25" customHeight="1">
      <c r="A14" s="409" t="s">
        <v>379</v>
      </c>
      <c r="B14" s="486">
        <v>131</v>
      </c>
      <c r="C14" s="484">
        <f t="shared" si="0"/>
        <v>131</v>
      </c>
      <c r="D14" s="410">
        <v>0</v>
      </c>
      <c r="E14" s="411"/>
      <c r="F14" s="412"/>
      <c r="G14" s="413"/>
      <c r="H14" s="395"/>
      <c r="I14" s="395"/>
      <c r="J14" s="395"/>
      <c r="K14" s="395"/>
      <c r="L14" s="395"/>
      <c r="M14" s="395"/>
      <c r="N14" s="395"/>
      <c r="O14" s="395"/>
      <c r="P14" s="395"/>
      <c r="Q14" s="395"/>
      <c r="R14" s="395"/>
      <c r="S14" s="395"/>
      <c r="T14" s="395"/>
      <c r="U14" s="395"/>
    </row>
    <row r="15" spans="1:21" s="407" customFormat="1" ht="25" hidden="1" customHeight="1">
      <c r="A15" s="409" t="s">
        <v>378</v>
      </c>
      <c r="B15" s="411">
        <v>0</v>
      </c>
      <c r="C15" s="410">
        <f t="shared" si="0"/>
        <v>0</v>
      </c>
      <c r="D15" s="410"/>
      <c r="E15" s="411"/>
      <c r="F15" s="412"/>
      <c r="G15" s="413"/>
      <c r="H15" s="395"/>
      <c r="I15" s="395"/>
      <c r="J15" s="395"/>
      <c r="K15" s="395"/>
      <c r="L15" s="395"/>
      <c r="M15" s="395"/>
      <c r="N15" s="395"/>
      <c r="O15" s="395"/>
      <c r="P15" s="395"/>
      <c r="Q15" s="395"/>
      <c r="R15" s="395"/>
      <c r="S15" s="395"/>
      <c r="T15" s="395"/>
      <c r="U15" s="395"/>
    </row>
    <row r="16" spans="1:21" s="407" customFormat="1" ht="25" hidden="1" customHeight="1">
      <c r="A16" s="409" t="s">
        <v>380</v>
      </c>
      <c r="B16" s="411">
        <v>0</v>
      </c>
      <c r="C16" s="410">
        <f t="shared" si="0"/>
        <v>0</v>
      </c>
      <c r="D16" s="410"/>
      <c r="E16" s="411"/>
      <c r="F16" s="412"/>
      <c r="G16" s="413"/>
      <c r="H16" s="395"/>
      <c r="I16" s="395"/>
      <c r="J16" s="395"/>
      <c r="K16" s="395"/>
      <c r="L16" s="395"/>
      <c r="M16" s="395"/>
      <c r="N16" s="395"/>
      <c r="O16" s="395"/>
      <c r="P16" s="395"/>
      <c r="Q16" s="395"/>
      <c r="R16" s="395"/>
      <c r="S16" s="395"/>
      <c r="T16" s="395"/>
      <c r="U16" s="395"/>
    </row>
    <row r="17" spans="1:21" s="407" customFormat="1" ht="363" customHeight="1">
      <c r="A17" s="409"/>
      <c r="B17" s="404"/>
      <c r="C17" s="404"/>
      <c r="D17" s="411"/>
      <c r="E17" s="411"/>
      <c r="F17" s="412"/>
      <c r="G17" s="413"/>
      <c r="H17" s="395"/>
      <c r="I17" s="395"/>
      <c r="J17" s="395"/>
      <c r="K17" s="395"/>
      <c r="L17" s="395"/>
      <c r="M17" s="395"/>
      <c r="N17" s="395"/>
      <c r="O17" s="395"/>
      <c r="P17" s="395"/>
      <c r="Q17" s="395"/>
      <c r="R17" s="395"/>
      <c r="S17" s="395"/>
      <c r="T17" s="395"/>
      <c r="U17" s="395"/>
    </row>
    <row r="18" spans="1:21" s="407" customFormat="1" ht="24.65" hidden="1" customHeight="1">
      <c r="A18" s="409"/>
      <c r="B18" s="411"/>
      <c r="C18" s="411"/>
      <c r="D18" s="411"/>
      <c r="E18" s="411"/>
      <c r="F18" s="412"/>
      <c r="G18" s="413"/>
      <c r="H18" s="395"/>
      <c r="I18" s="395"/>
      <c r="J18" s="395"/>
      <c r="K18" s="395"/>
      <c r="L18" s="395"/>
      <c r="M18" s="395"/>
      <c r="N18" s="395"/>
      <c r="O18" s="395"/>
      <c r="P18" s="395"/>
      <c r="Q18" s="395"/>
      <c r="R18" s="395"/>
      <c r="S18" s="395"/>
      <c r="T18" s="395"/>
      <c r="U18" s="395"/>
    </row>
    <row r="19" spans="1:21" s="395" customFormat="1" ht="25" hidden="1" customHeight="1">
      <c r="A19" s="414"/>
      <c r="B19" s="404"/>
      <c r="C19" s="404"/>
      <c r="D19" s="411"/>
      <c r="E19" s="411"/>
      <c r="F19" s="412"/>
      <c r="G19" s="413"/>
    </row>
    <row r="20" spans="1:21" s="395" customFormat="1" ht="25" hidden="1" customHeight="1">
      <c r="A20" s="409"/>
      <c r="B20" s="411"/>
      <c r="C20" s="411"/>
      <c r="D20" s="404"/>
      <c r="E20" s="404"/>
      <c r="F20" s="405"/>
      <c r="G20" s="406"/>
    </row>
    <row r="21" spans="1:21" s="395" customFormat="1" ht="25" hidden="1" customHeight="1">
      <c r="A21" s="415"/>
      <c r="B21" s="411"/>
      <c r="C21" s="411"/>
      <c r="D21" s="411"/>
      <c r="E21" s="411"/>
      <c r="F21" s="412"/>
      <c r="G21" s="413"/>
    </row>
    <row r="22" spans="1:21" s="395" customFormat="1" ht="25" hidden="1" customHeight="1">
      <c r="A22" s="415"/>
      <c r="B22" s="411"/>
      <c r="C22" s="411"/>
      <c r="D22" s="411"/>
      <c r="E22" s="411"/>
      <c r="F22" s="412"/>
      <c r="G22" s="413"/>
    </row>
    <row r="23" spans="1:21" s="395" customFormat="1" ht="25" hidden="1" customHeight="1">
      <c r="A23" s="415"/>
      <c r="B23" s="404"/>
      <c r="C23" s="404"/>
      <c r="D23" s="404"/>
      <c r="E23" s="404"/>
      <c r="F23" s="405"/>
      <c r="G23" s="406"/>
    </row>
    <row r="24" spans="1:21" s="395" customFormat="1" ht="25" hidden="1" customHeight="1">
      <c r="A24" s="415"/>
      <c r="B24" s="404"/>
      <c r="C24" s="404"/>
      <c r="D24" s="404"/>
      <c r="E24" s="404"/>
      <c r="F24" s="405"/>
      <c r="G24" s="406"/>
    </row>
    <row r="25" spans="1:21" s="395" customFormat="1" ht="25" hidden="1" customHeight="1">
      <c r="A25" s="415"/>
      <c r="B25" s="411"/>
      <c r="C25" s="411"/>
      <c r="D25" s="411"/>
      <c r="E25" s="411"/>
      <c r="F25" s="412"/>
      <c r="G25" s="413"/>
    </row>
    <row r="26" spans="1:21" s="395" customFormat="1" ht="25" hidden="1" customHeight="1">
      <c r="A26" s="415"/>
      <c r="B26" s="404"/>
      <c r="C26" s="404"/>
      <c r="D26" s="404"/>
      <c r="E26" s="404"/>
      <c r="F26" s="405"/>
      <c r="G26" s="406"/>
    </row>
    <row r="27" spans="1:21" s="395" customFormat="1" ht="25" hidden="1" customHeight="1">
      <c r="A27" s="415"/>
      <c r="B27" s="404"/>
      <c r="C27" s="404"/>
      <c r="D27" s="404"/>
      <c r="E27" s="404"/>
      <c r="F27" s="405"/>
      <c r="G27" s="406"/>
    </row>
    <row r="28" spans="1:21" s="395" customFormat="1" ht="25" hidden="1" customHeight="1">
      <c r="A28" s="415"/>
      <c r="B28" s="411"/>
      <c r="C28" s="411"/>
      <c r="D28" s="411"/>
      <c r="E28" s="411"/>
      <c r="F28" s="412"/>
      <c r="G28" s="413"/>
    </row>
    <row r="29" spans="1:21" s="395" customFormat="1" ht="8.25" hidden="1" customHeight="1">
      <c r="A29" s="415"/>
      <c r="B29" s="411"/>
      <c r="C29" s="411"/>
      <c r="D29" s="411"/>
      <c r="E29" s="411"/>
      <c r="F29" s="412"/>
      <c r="G29" s="413"/>
    </row>
    <row r="30" spans="1:21" s="395" customFormat="1" ht="141.75" customHeight="1" thickBot="1">
      <c r="A30" s="416"/>
      <c r="B30" s="417"/>
      <c r="C30" s="417"/>
      <c r="D30" s="417"/>
      <c r="E30" s="417"/>
      <c r="F30" s="418"/>
      <c r="G30" s="419"/>
    </row>
    <row r="31" spans="1:21" s="420" customFormat="1" ht="43.5" customHeight="1">
      <c r="A31" s="553"/>
      <c r="B31" s="554"/>
      <c r="C31" s="554"/>
      <c r="D31" s="554"/>
    </row>
    <row r="33" spans="1:1">
      <c r="A33" s="421"/>
    </row>
  </sheetData>
  <mergeCells count="10">
    <mergeCell ref="A31:D31"/>
    <mergeCell ref="A3:G3"/>
    <mergeCell ref="A1:G1"/>
    <mergeCell ref="A2:G2"/>
    <mergeCell ref="A4:G4"/>
    <mergeCell ref="A5:A6"/>
    <mergeCell ref="B5:D5"/>
    <mergeCell ref="E5:E6"/>
    <mergeCell ref="F5:F6"/>
    <mergeCell ref="G5:G6"/>
  </mergeCells>
  <phoneticPr fontId="40"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8"/>
  <sheetViews>
    <sheetView view="pageBreakPreview" zoomScale="70" zoomScaleSheetLayoutView="70" workbookViewId="0">
      <selection activeCell="H8" sqref="H8"/>
    </sheetView>
  </sheetViews>
  <sheetFormatPr defaultColWidth="12" defaultRowHeight="20.5"/>
  <cols>
    <col min="1" max="1" width="13.90625" style="108" bestFit="1" customWidth="1"/>
    <col min="2" max="2" width="13.90625" style="108" customWidth="1"/>
    <col min="3" max="3" width="24.6328125" style="78" customWidth="1"/>
    <col min="4" max="4" width="13.08984375" style="96" customWidth="1"/>
    <col min="5" max="5" width="24.7265625" style="108" customWidth="1"/>
    <col min="6" max="16384" width="12" style="108"/>
  </cols>
  <sheetData>
    <row r="1" spans="1:7" s="76" customFormat="1" ht="27.5">
      <c r="A1" s="504" t="s">
        <v>63</v>
      </c>
      <c r="B1" s="504"/>
      <c r="C1" s="505"/>
      <c r="D1" s="505"/>
      <c r="E1" s="505"/>
    </row>
    <row r="2" spans="1:7" s="77" customFormat="1" ht="31">
      <c r="A2" s="506" t="s">
        <v>374</v>
      </c>
      <c r="B2" s="506"/>
      <c r="C2" s="507"/>
      <c r="D2" s="507"/>
      <c r="E2" s="507"/>
    </row>
    <row r="3" spans="1:7" s="78" customFormat="1" ht="21.5">
      <c r="A3" s="528" t="s">
        <v>293</v>
      </c>
      <c r="B3" s="528"/>
      <c r="C3" s="532"/>
      <c r="D3" s="532"/>
      <c r="E3" s="532"/>
    </row>
    <row r="4" spans="1:7" s="78" customFormat="1" ht="17.5" thickBot="1">
      <c r="D4" s="96"/>
      <c r="E4" s="6" t="s">
        <v>0</v>
      </c>
    </row>
    <row r="5" spans="1:7" s="102" customFormat="1" ht="36" customHeight="1">
      <c r="A5" s="75" t="s">
        <v>20</v>
      </c>
      <c r="B5" s="181" t="s">
        <v>21</v>
      </c>
      <c r="C5" s="111" t="s">
        <v>375</v>
      </c>
      <c r="D5" s="180" t="s">
        <v>29</v>
      </c>
      <c r="E5" s="112" t="s">
        <v>7</v>
      </c>
    </row>
    <row r="6" spans="1:7" s="103" customFormat="1" ht="12" customHeight="1">
      <c r="A6" s="132"/>
      <c r="B6" s="85"/>
      <c r="C6" s="173"/>
      <c r="D6" s="92"/>
      <c r="E6" s="110"/>
    </row>
    <row r="7" spans="1:7" s="105" customFormat="1" ht="36" customHeight="1">
      <c r="A7" s="427">
        <f>SUM(A8:A9)</f>
        <v>1362</v>
      </c>
      <c r="B7" s="428">
        <f>B8+B9</f>
        <v>1746</v>
      </c>
      <c r="C7" s="429" t="s">
        <v>376</v>
      </c>
      <c r="D7" s="428">
        <f>D8+D9</f>
        <v>1811</v>
      </c>
      <c r="E7" s="430"/>
    </row>
    <row r="8" spans="1:7" s="105" customFormat="1" ht="130.5" customHeight="1">
      <c r="A8" s="432">
        <v>1341</v>
      </c>
      <c r="B8" s="433">
        <v>1624</v>
      </c>
      <c r="C8" s="437" t="s">
        <v>458</v>
      </c>
      <c r="D8" s="433">
        <v>1545</v>
      </c>
      <c r="E8" s="436" t="s">
        <v>471</v>
      </c>
    </row>
    <row r="9" spans="1:7" s="103" customFormat="1" ht="138.75" customHeight="1">
      <c r="A9" s="432">
        <v>21</v>
      </c>
      <c r="B9" s="433">
        <v>122</v>
      </c>
      <c r="C9" s="434" t="s">
        <v>377</v>
      </c>
      <c r="D9" s="433">
        <v>266</v>
      </c>
      <c r="E9" s="436" t="s">
        <v>459</v>
      </c>
      <c r="G9" s="483"/>
    </row>
    <row r="10" spans="1:7" s="103" customFormat="1" ht="36" customHeight="1">
      <c r="A10" s="432"/>
      <c r="B10" s="433"/>
      <c r="C10" s="434"/>
      <c r="D10" s="433"/>
      <c r="E10" s="436"/>
    </row>
    <row r="11" spans="1:7" s="103" customFormat="1" ht="36" customHeight="1">
      <c r="A11" s="432"/>
      <c r="B11" s="433"/>
      <c r="C11" s="434"/>
      <c r="D11" s="433"/>
      <c r="E11" s="435"/>
    </row>
    <row r="12" spans="1:7" s="103" customFormat="1" ht="36" customHeight="1">
      <c r="A12" s="432"/>
      <c r="B12" s="433"/>
      <c r="C12" s="434"/>
      <c r="D12" s="433"/>
      <c r="E12" s="436"/>
    </row>
    <row r="13" spans="1:7" s="103" customFormat="1" ht="24.75" customHeight="1">
      <c r="A13" s="427"/>
      <c r="B13" s="431"/>
      <c r="C13" s="429"/>
      <c r="D13" s="431"/>
      <c r="E13" s="436"/>
    </row>
    <row r="14" spans="1:7" s="103" customFormat="1" ht="64.5" customHeight="1">
      <c r="A14" s="177"/>
      <c r="B14" s="134"/>
      <c r="C14" s="151"/>
      <c r="D14" s="134"/>
      <c r="E14" s="131"/>
    </row>
    <row r="15" spans="1:7" s="103" customFormat="1" ht="30" customHeight="1">
      <c r="A15" s="176"/>
      <c r="B15" s="133"/>
      <c r="C15" s="172"/>
      <c r="D15" s="133"/>
      <c r="E15" s="131"/>
    </row>
    <row r="16" spans="1:7" s="103" customFormat="1" ht="13.5" customHeight="1">
      <c r="A16" s="177"/>
      <c r="B16" s="134"/>
      <c r="C16" s="151"/>
      <c r="D16" s="134"/>
      <c r="E16" s="131"/>
    </row>
    <row r="17" spans="1:5" s="103" customFormat="1" ht="29.25" customHeight="1">
      <c r="A17" s="177"/>
      <c r="B17" s="134"/>
      <c r="C17" s="91"/>
      <c r="D17" s="179"/>
      <c r="E17" s="130"/>
    </row>
    <row r="18" spans="1:5" s="103" customFormat="1" ht="26.25" customHeight="1" thickBot="1">
      <c r="A18" s="178">
        <f>SUM(A8:A17)</f>
        <v>1362</v>
      </c>
      <c r="B18" s="135">
        <f>SUM(B8:B17)</f>
        <v>1746</v>
      </c>
      <c r="C18" s="239" t="s">
        <v>424</v>
      </c>
      <c r="D18" s="135">
        <f>SUM(D8:D17)</f>
        <v>1811</v>
      </c>
      <c r="E18" s="175"/>
    </row>
  </sheetData>
  <mergeCells count="3">
    <mergeCell ref="A1:E1"/>
    <mergeCell ref="A2:E2"/>
    <mergeCell ref="A3:E3"/>
  </mergeCells>
  <phoneticPr fontId="40" type="noConversion"/>
  <pageMargins left="0.59055118110236227" right="0.59055118110236227" top="0.94488188976377963" bottom="0.94488188976377963" header="0.47244094488188981" footer="0.47244094488188981"/>
  <pageSetup paperSize="9" firstPageNumber="18" orientation="portrait" useFirstPageNumber="1" verticalDpi="0" r:id="rId1"/>
  <headerFooter>
    <oddFooter>&amp;C&amp;"Times New Roman,標準"&amp;P</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L69"/>
  <sheetViews>
    <sheetView showGridLines="0" view="pageBreakPreview" topLeftCell="A66" zoomScaleSheetLayoutView="100" workbookViewId="0">
      <selection activeCell="B71" sqref="B71"/>
    </sheetView>
  </sheetViews>
  <sheetFormatPr defaultColWidth="12" defaultRowHeight="20.5"/>
  <cols>
    <col min="1" max="1" width="13.7265625" style="73" customWidth="1"/>
    <col min="2" max="2" width="46.453125" style="73" customWidth="1"/>
    <col min="3" max="4" width="13.7265625" style="73" customWidth="1"/>
    <col min="5" max="5" width="12.6328125" style="73" customWidth="1"/>
    <col min="6" max="16384" width="12" style="73"/>
  </cols>
  <sheetData>
    <row r="1" spans="1:5" s="65" customFormat="1" ht="31">
      <c r="A1" s="573" t="s">
        <v>167</v>
      </c>
      <c r="B1" s="574"/>
      <c r="C1" s="574"/>
      <c r="D1" s="574"/>
      <c r="E1" s="574"/>
    </row>
    <row r="2" spans="1:5" s="66" customFormat="1" ht="34" customHeight="1">
      <c r="A2" s="575" t="s">
        <v>166</v>
      </c>
      <c r="B2" s="576"/>
      <c r="C2" s="576"/>
      <c r="D2" s="576"/>
      <c r="E2" s="576"/>
    </row>
    <row r="3" spans="1:5" s="67" customFormat="1" ht="24.75" customHeight="1">
      <c r="A3" s="577" t="s">
        <v>433</v>
      </c>
      <c r="B3" s="578"/>
      <c r="C3" s="578"/>
      <c r="D3" s="578"/>
      <c r="E3" s="578"/>
    </row>
    <row r="4" spans="1:5" s="67" customFormat="1" ht="18.75" customHeight="1" thickBot="1">
      <c r="A4" s="478"/>
      <c r="B4" s="478"/>
      <c r="C4" s="478"/>
      <c r="D4" s="579" t="s">
        <v>0</v>
      </c>
      <c r="E4" s="579"/>
    </row>
    <row r="5" spans="1:5" s="68" customFormat="1" ht="36" customHeight="1">
      <c r="A5" s="474" t="s">
        <v>295</v>
      </c>
      <c r="B5" s="475" t="s">
        <v>82</v>
      </c>
      <c r="C5" s="476" t="s">
        <v>296</v>
      </c>
      <c r="D5" s="476" t="s">
        <v>221</v>
      </c>
      <c r="E5" s="477" t="s">
        <v>83</v>
      </c>
    </row>
    <row r="6" spans="1:5" s="71" customFormat="1" ht="15" customHeight="1">
      <c r="A6" s="69"/>
      <c r="B6" s="70"/>
      <c r="C6" s="261"/>
      <c r="D6" s="261"/>
      <c r="E6" s="262"/>
    </row>
    <row r="7" spans="1:5" s="71" customFormat="1" ht="21" customHeight="1">
      <c r="A7" s="271">
        <f>12772173+179</f>
        <v>12772352</v>
      </c>
      <c r="B7" s="251" t="s">
        <v>84</v>
      </c>
      <c r="C7" s="263">
        <f>C8+C21+C29+C39+C42</f>
        <v>13965575</v>
      </c>
      <c r="D7" s="263">
        <f>D8+D21+D29+D39+D42</f>
        <v>13344569</v>
      </c>
      <c r="E7" s="264">
        <f>C7-D7</f>
        <v>621006</v>
      </c>
    </row>
    <row r="8" spans="1:5" s="71" customFormat="1" ht="20.25" customHeight="1">
      <c r="A8" s="272">
        <f>6235401+179</f>
        <v>6235580</v>
      </c>
      <c r="B8" s="252" t="s">
        <v>76</v>
      </c>
      <c r="C8" s="265">
        <f>C9+C11+C16</f>
        <v>6556475</v>
      </c>
      <c r="D8" s="265">
        <f>D9+D11+D16</f>
        <v>6270143</v>
      </c>
      <c r="E8" s="264">
        <f t="shared" ref="E8:E68" si="0">C8-D8</f>
        <v>286332</v>
      </c>
    </row>
    <row r="9" spans="1:5" s="71" customFormat="1" ht="20.25" customHeight="1">
      <c r="A9" s="273">
        <f>A10</f>
        <v>1437213</v>
      </c>
      <c r="B9" s="253" t="s">
        <v>116</v>
      </c>
      <c r="C9" s="266">
        <f>C10</f>
        <v>1391052</v>
      </c>
      <c r="D9" s="266">
        <f>D10</f>
        <v>1368749</v>
      </c>
      <c r="E9" s="267">
        <f t="shared" si="0"/>
        <v>22303</v>
      </c>
    </row>
    <row r="10" spans="1:5" s="71" customFormat="1" ht="20.25" customHeight="1">
      <c r="A10" s="273">
        <v>1437213</v>
      </c>
      <c r="B10" s="253" t="s">
        <v>117</v>
      </c>
      <c r="C10" s="266">
        <v>1391052</v>
      </c>
      <c r="D10" s="266">
        <v>1368749</v>
      </c>
      <c r="E10" s="267">
        <f t="shared" si="0"/>
        <v>22303</v>
      </c>
    </row>
    <row r="11" spans="1:5" s="71" customFormat="1" ht="20.25" customHeight="1">
      <c r="A11" s="273">
        <f>A12+A13+A15</f>
        <v>4527478</v>
      </c>
      <c r="B11" s="253" t="s">
        <v>118</v>
      </c>
      <c r="C11" s="266">
        <f>C12+C13+C15</f>
        <v>4977255</v>
      </c>
      <c r="D11" s="266">
        <f>D12+D13+D15</f>
        <v>4718570</v>
      </c>
      <c r="E11" s="267">
        <f t="shared" si="0"/>
        <v>258685</v>
      </c>
    </row>
    <row r="12" spans="1:5" s="71" customFormat="1" ht="20.25" customHeight="1">
      <c r="A12" s="273">
        <v>1091221</v>
      </c>
      <c r="B12" s="254" t="s">
        <v>222</v>
      </c>
      <c r="C12" s="266">
        <v>1968128</v>
      </c>
      <c r="D12" s="266">
        <v>1776533</v>
      </c>
      <c r="E12" s="267">
        <f t="shared" si="0"/>
        <v>191595</v>
      </c>
    </row>
    <row r="13" spans="1:5" s="71" customFormat="1" ht="20.25" customHeight="1">
      <c r="A13" s="273">
        <v>161587</v>
      </c>
      <c r="B13" s="253" t="s">
        <v>223</v>
      </c>
      <c r="C13" s="266">
        <v>161587</v>
      </c>
      <c r="D13" s="266">
        <v>161587</v>
      </c>
      <c r="E13" s="358">
        <f t="shared" si="0"/>
        <v>0</v>
      </c>
    </row>
    <row r="14" spans="1:5" s="71" customFormat="1" ht="20.25" customHeight="1">
      <c r="A14" s="273"/>
      <c r="B14" s="254" t="s">
        <v>224</v>
      </c>
      <c r="C14" s="266"/>
      <c r="D14" s="266"/>
      <c r="E14" s="267"/>
    </row>
    <row r="15" spans="1:5" s="71" customFormat="1" ht="20.25" customHeight="1">
      <c r="A15" s="273">
        <v>3274670</v>
      </c>
      <c r="B15" s="309" t="s">
        <v>230</v>
      </c>
      <c r="C15" s="278">
        <v>2847540</v>
      </c>
      <c r="D15" s="266">
        <v>2780450</v>
      </c>
      <c r="E15" s="267">
        <f t="shared" si="0"/>
        <v>67090</v>
      </c>
    </row>
    <row r="16" spans="1:5" s="71" customFormat="1" ht="20.25" customHeight="1">
      <c r="A16" s="273">
        <f>A18+A19+A20+A17</f>
        <v>270888</v>
      </c>
      <c r="B16" s="255" t="s">
        <v>119</v>
      </c>
      <c r="C16" s="278">
        <f>C18+C19+C20+C17</f>
        <v>188168</v>
      </c>
      <c r="D16" s="266">
        <f>D18+D19+D20+D17</f>
        <v>182824</v>
      </c>
      <c r="E16" s="267">
        <f t="shared" si="0"/>
        <v>5344</v>
      </c>
    </row>
    <row r="17" spans="1:5" s="71" customFormat="1" ht="20.25" hidden="1" customHeight="1">
      <c r="A17" s="361">
        <v>0</v>
      </c>
      <c r="B17" s="280" t="s">
        <v>179</v>
      </c>
      <c r="C17" s="359">
        <v>0</v>
      </c>
      <c r="D17" s="360">
        <v>0</v>
      </c>
      <c r="E17" s="358">
        <f t="shared" si="0"/>
        <v>0</v>
      </c>
    </row>
    <row r="18" spans="1:5" s="71" customFormat="1" ht="20.25" customHeight="1">
      <c r="A18" s="273">
        <v>153612</v>
      </c>
      <c r="B18" s="280" t="s">
        <v>152</v>
      </c>
      <c r="C18" s="278">
        <v>57816</v>
      </c>
      <c r="D18" s="266">
        <v>58961</v>
      </c>
      <c r="E18" s="267">
        <f t="shared" si="0"/>
        <v>-1145</v>
      </c>
    </row>
    <row r="19" spans="1:5" s="71" customFormat="1" ht="20.25" customHeight="1">
      <c r="A19" s="274">
        <f>114252+178</f>
        <v>114430</v>
      </c>
      <c r="B19" s="280" t="s">
        <v>153</v>
      </c>
      <c r="C19" s="278">
        <f>127297+179</f>
        <v>127476</v>
      </c>
      <c r="D19" s="266">
        <f>120828+179</f>
        <v>121007</v>
      </c>
      <c r="E19" s="267">
        <f t="shared" si="0"/>
        <v>6469</v>
      </c>
    </row>
    <row r="20" spans="1:5" s="71" customFormat="1" ht="20.25" customHeight="1">
      <c r="A20" s="273">
        <v>2846</v>
      </c>
      <c r="B20" s="280" t="s">
        <v>154</v>
      </c>
      <c r="C20" s="278">
        <v>2876</v>
      </c>
      <c r="D20" s="266">
        <v>2856</v>
      </c>
      <c r="E20" s="267">
        <f t="shared" si="0"/>
        <v>20</v>
      </c>
    </row>
    <row r="21" spans="1:5" s="71" customFormat="1" ht="21.75" customHeight="1">
      <c r="A21" s="272">
        <f>A22</f>
        <v>6493941</v>
      </c>
      <c r="B21" s="281" t="s">
        <v>270</v>
      </c>
      <c r="C21" s="279">
        <f>C22</f>
        <v>7361915</v>
      </c>
      <c r="D21" s="279">
        <f>D22</f>
        <v>7031452</v>
      </c>
      <c r="E21" s="264">
        <f t="shared" si="0"/>
        <v>330463</v>
      </c>
    </row>
    <row r="22" spans="1:5" s="71" customFormat="1" ht="21.75" customHeight="1">
      <c r="A22" s="273">
        <f>A27+A23+A28+A25</f>
        <v>6493941</v>
      </c>
      <c r="B22" s="280" t="s">
        <v>225</v>
      </c>
      <c r="C22" s="278">
        <f>C27+C23+C28+C25</f>
        <v>7361915</v>
      </c>
      <c r="D22" s="278">
        <f>D27+D23+D28+D25</f>
        <v>7031452</v>
      </c>
      <c r="E22" s="267">
        <f t="shared" si="0"/>
        <v>330463</v>
      </c>
    </row>
    <row r="23" spans="1:5" s="71" customFormat="1" ht="21.75" customHeight="1">
      <c r="A23" s="273">
        <v>700000</v>
      </c>
      <c r="B23" s="280" t="s">
        <v>243</v>
      </c>
      <c r="C23" s="278">
        <v>700000</v>
      </c>
      <c r="D23" s="266">
        <v>700000</v>
      </c>
      <c r="E23" s="358">
        <f t="shared" si="0"/>
        <v>0</v>
      </c>
    </row>
    <row r="24" spans="1:5" s="71" customFormat="1" ht="21.75" customHeight="1">
      <c r="A24" s="273"/>
      <c r="B24" s="385" t="s">
        <v>244</v>
      </c>
      <c r="C24" s="266"/>
      <c r="D24" s="266"/>
      <c r="E24" s="267"/>
    </row>
    <row r="25" spans="1:5" s="71" customFormat="1" ht="21.75" customHeight="1">
      <c r="A25" s="273">
        <v>9450</v>
      </c>
      <c r="B25" s="253" t="s">
        <v>223</v>
      </c>
      <c r="C25" s="266">
        <v>9450</v>
      </c>
      <c r="D25" s="266">
        <v>9450</v>
      </c>
      <c r="E25" s="358">
        <f>C25-D25</f>
        <v>0</v>
      </c>
    </row>
    <row r="26" spans="1:5" s="71" customFormat="1" ht="21.75" customHeight="1">
      <c r="A26" s="273"/>
      <c r="B26" s="254" t="s">
        <v>294</v>
      </c>
      <c r="C26" s="266"/>
      <c r="D26" s="266"/>
      <c r="E26" s="267"/>
    </row>
    <row r="27" spans="1:5" s="71" customFormat="1" ht="21.75" customHeight="1">
      <c r="A27" s="273">
        <v>3550000</v>
      </c>
      <c r="B27" s="253" t="s">
        <v>226</v>
      </c>
      <c r="C27" s="266">
        <v>4709425</v>
      </c>
      <c r="D27" s="266">
        <v>4424752</v>
      </c>
      <c r="E27" s="267">
        <f t="shared" si="0"/>
        <v>284673</v>
      </c>
    </row>
    <row r="28" spans="1:5" s="71" customFormat="1" ht="21.75" customHeight="1">
      <c r="A28" s="273">
        <v>2234491</v>
      </c>
      <c r="B28" s="253" t="s">
        <v>227</v>
      </c>
      <c r="C28" s="266">
        <v>1943040</v>
      </c>
      <c r="D28" s="266">
        <v>1897250</v>
      </c>
      <c r="E28" s="267">
        <f t="shared" si="0"/>
        <v>45790</v>
      </c>
    </row>
    <row r="29" spans="1:5" s="72" customFormat="1" ht="21.75" customHeight="1">
      <c r="A29" s="272">
        <f>A30+A33+A36</f>
        <v>127</v>
      </c>
      <c r="B29" s="252" t="s">
        <v>351</v>
      </c>
      <c r="C29" s="265">
        <f>C30+C33+C36</f>
        <v>252</v>
      </c>
      <c r="D29" s="265">
        <f>D30+D33+D36</f>
        <v>60</v>
      </c>
      <c r="E29" s="264">
        <f t="shared" si="0"/>
        <v>192</v>
      </c>
    </row>
    <row r="30" spans="1:5" s="71" customFormat="1" ht="21" customHeight="1">
      <c r="A30" s="273">
        <f>A31-A32</f>
        <v>119</v>
      </c>
      <c r="B30" s="253" t="s">
        <v>120</v>
      </c>
      <c r="C30" s="266">
        <f>C31-C32</f>
        <v>170</v>
      </c>
      <c r="D30" s="266">
        <f>D31-D32</f>
        <v>56</v>
      </c>
      <c r="E30" s="267">
        <f t="shared" si="0"/>
        <v>114</v>
      </c>
    </row>
    <row r="31" spans="1:5" s="71" customFormat="1" ht="21" customHeight="1">
      <c r="A31" s="273">
        <v>424</v>
      </c>
      <c r="B31" s="253" t="s">
        <v>121</v>
      </c>
      <c r="C31" s="266">
        <v>449</v>
      </c>
      <c r="D31" s="266">
        <v>424</v>
      </c>
      <c r="E31" s="267">
        <f t="shared" si="0"/>
        <v>25</v>
      </c>
    </row>
    <row r="32" spans="1:5" s="71" customFormat="1" ht="21" customHeight="1">
      <c r="A32" s="273">
        <v>305</v>
      </c>
      <c r="B32" s="253" t="s">
        <v>122</v>
      </c>
      <c r="C32" s="266">
        <v>279</v>
      </c>
      <c r="D32" s="266">
        <v>368</v>
      </c>
      <c r="E32" s="267">
        <f t="shared" si="0"/>
        <v>-89</v>
      </c>
    </row>
    <row r="33" spans="1:12" s="230" customFormat="1" ht="21" customHeight="1">
      <c r="A33" s="466">
        <v>0</v>
      </c>
      <c r="B33" s="255" t="s">
        <v>123</v>
      </c>
      <c r="C33" s="359">
        <v>0</v>
      </c>
      <c r="D33" s="360">
        <f>D34-D35</f>
        <v>0</v>
      </c>
      <c r="E33" s="358">
        <f t="shared" si="0"/>
        <v>0</v>
      </c>
    </row>
    <row r="34" spans="1:12" s="230" customFormat="1" ht="21" customHeight="1">
      <c r="A34" s="273">
        <v>540</v>
      </c>
      <c r="B34" s="255" t="s">
        <v>124</v>
      </c>
      <c r="C34" s="266">
        <v>540</v>
      </c>
      <c r="D34" s="266">
        <v>540</v>
      </c>
      <c r="E34" s="358">
        <f t="shared" si="0"/>
        <v>0</v>
      </c>
    </row>
    <row r="35" spans="1:12" s="71" customFormat="1" ht="21" customHeight="1">
      <c r="A35" s="273">
        <v>540</v>
      </c>
      <c r="B35" s="256" t="s">
        <v>125</v>
      </c>
      <c r="C35" s="268">
        <v>540</v>
      </c>
      <c r="D35" s="268">
        <v>540</v>
      </c>
      <c r="E35" s="358">
        <f t="shared" si="0"/>
        <v>0</v>
      </c>
    </row>
    <row r="36" spans="1:12" s="71" customFormat="1" ht="21" customHeight="1">
      <c r="A36" s="273">
        <f>A37-A38</f>
        <v>8</v>
      </c>
      <c r="B36" s="255" t="s">
        <v>77</v>
      </c>
      <c r="C36" s="268">
        <f>C37-C38</f>
        <v>82</v>
      </c>
      <c r="D36" s="268">
        <f>D37-D38</f>
        <v>4</v>
      </c>
      <c r="E36" s="358">
        <f t="shared" si="0"/>
        <v>78</v>
      </c>
    </row>
    <row r="37" spans="1:12" s="71" customFormat="1" ht="20.25" customHeight="1">
      <c r="A37" s="273">
        <v>32</v>
      </c>
      <c r="B37" s="256" t="s">
        <v>126</v>
      </c>
      <c r="C37" s="268">
        <v>117</v>
      </c>
      <c r="D37" s="268">
        <v>32</v>
      </c>
      <c r="E37" s="358">
        <f t="shared" si="0"/>
        <v>85</v>
      </c>
    </row>
    <row r="38" spans="1:12" s="71" customFormat="1" ht="43.5" customHeight="1" thickBot="1">
      <c r="A38" s="470">
        <v>24</v>
      </c>
      <c r="B38" s="471" t="s">
        <v>127</v>
      </c>
      <c r="C38" s="472">
        <v>35</v>
      </c>
      <c r="D38" s="472">
        <v>28</v>
      </c>
      <c r="E38" s="473">
        <f t="shared" si="0"/>
        <v>7</v>
      </c>
    </row>
    <row r="39" spans="1:12" s="72" customFormat="1" ht="21" customHeight="1">
      <c r="A39" s="272">
        <f>A40</f>
        <v>4280</v>
      </c>
      <c r="B39" s="251" t="s">
        <v>128</v>
      </c>
      <c r="C39" s="263">
        <f>C40</f>
        <v>4537</v>
      </c>
      <c r="D39" s="263">
        <f>D40</f>
        <v>4437</v>
      </c>
      <c r="E39" s="264">
        <f t="shared" si="0"/>
        <v>100</v>
      </c>
    </row>
    <row r="40" spans="1:12" s="71" customFormat="1" ht="20.25" customHeight="1">
      <c r="A40" s="273">
        <f>A41</f>
        <v>4280</v>
      </c>
      <c r="B40" s="255" t="s">
        <v>129</v>
      </c>
      <c r="C40" s="268">
        <f>C41</f>
        <v>4537</v>
      </c>
      <c r="D40" s="268">
        <f>D41</f>
        <v>4437</v>
      </c>
      <c r="E40" s="267">
        <f t="shared" si="0"/>
        <v>100</v>
      </c>
    </row>
    <row r="41" spans="1:12" s="71" customFormat="1" ht="20.25" customHeight="1">
      <c r="A41" s="273">
        <v>4280</v>
      </c>
      <c r="B41" s="256" t="s">
        <v>130</v>
      </c>
      <c r="C41" s="268">
        <v>4537</v>
      </c>
      <c r="D41" s="268">
        <v>4437</v>
      </c>
      <c r="E41" s="267">
        <f t="shared" si="0"/>
        <v>100</v>
      </c>
    </row>
    <row r="42" spans="1:12" s="72" customFormat="1" ht="20.25" customHeight="1">
      <c r="A42" s="272">
        <v>38425</v>
      </c>
      <c r="B42" s="251" t="s">
        <v>131</v>
      </c>
      <c r="C42" s="263">
        <f>C43</f>
        <v>42396</v>
      </c>
      <c r="D42" s="263">
        <f>D43</f>
        <v>38477</v>
      </c>
      <c r="E42" s="264">
        <f t="shared" si="0"/>
        <v>3919</v>
      </c>
    </row>
    <row r="43" spans="1:12" s="71" customFormat="1" ht="20.25" customHeight="1">
      <c r="A43" s="274">
        <v>38425</v>
      </c>
      <c r="B43" s="253" t="s">
        <v>267</v>
      </c>
      <c r="C43" s="268">
        <f>C44-C45+C46-C47+C48-C49+C50-C51</f>
        <v>42396</v>
      </c>
      <c r="D43" s="268">
        <f>D44-D45+D46-D47+D48-D49+D50-D51</f>
        <v>38477</v>
      </c>
      <c r="E43" s="267">
        <f t="shared" si="0"/>
        <v>3919</v>
      </c>
      <c r="H43" s="72"/>
      <c r="I43" s="72"/>
      <c r="J43" s="72"/>
      <c r="K43" s="72"/>
      <c r="L43" s="72"/>
    </row>
    <row r="44" spans="1:12" s="71" customFormat="1" ht="20.25" customHeight="1">
      <c r="A44" s="273">
        <v>5878</v>
      </c>
      <c r="B44" s="256" t="s">
        <v>132</v>
      </c>
      <c r="C44" s="268">
        <v>5423</v>
      </c>
      <c r="D44" s="268">
        <v>5646</v>
      </c>
      <c r="E44" s="267">
        <f t="shared" si="0"/>
        <v>-223</v>
      </c>
      <c r="H44" s="72"/>
      <c r="I44" s="72"/>
      <c r="J44" s="72"/>
      <c r="K44" s="72"/>
      <c r="L44" s="72"/>
    </row>
    <row r="45" spans="1:12" s="71" customFormat="1" ht="20.25" customHeight="1">
      <c r="A45" s="273">
        <v>2361</v>
      </c>
      <c r="B45" s="256" t="s">
        <v>268</v>
      </c>
      <c r="C45" s="268">
        <v>2178</v>
      </c>
      <c r="D45" s="268">
        <v>2268</v>
      </c>
      <c r="E45" s="267">
        <f>C45-D45</f>
        <v>-90</v>
      </c>
      <c r="H45" s="72"/>
      <c r="I45" s="72"/>
      <c r="J45" s="72"/>
      <c r="K45" s="72"/>
      <c r="L45" s="72"/>
    </row>
    <row r="46" spans="1:12" s="71" customFormat="1" ht="20.25" customHeight="1">
      <c r="A46" s="273">
        <v>447708</v>
      </c>
      <c r="B46" s="256" t="s">
        <v>265</v>
      </c>
      <c r="C46" s="268">
        <v>636191</v>
      </c>
      <c r="D46" s="268">
        <v>551964</v>
      </c>
      <c r="E46" s="267">
        <f t="shared" si="0"/>
        <v>84227</v>
      </c>
      <c r="H46" s="72"/>
      <c r="I46" s="72"/>
      <c r="J46" s="72"/>
      <c r="K46" s="72"/>
      <c r="L46" s="72"/>
    </row>
    <row r="47" spans="1:12" s="71" customFormat="1" ht="20.25" customHeight="1">
      <c r="A47" s="273">
        <v>425323</v>
      </c>
      <c r="B47" s="256" t="s">
        <v>133</v>
      </c>
      <c r="C47" s="268">
        <v>611125</v>
      </c>
      <c r="D47" s="268">
        <v>529333</v>
      </c>
      <c r="E47" s="267">
        <f>C47-D47</f>
        <v>81792</v>
      </c>
      <c r="H47" s="72"/>
      <c r="I47" s="72"/>
      <c r="J47" s="72"/>
      <c r="K47" s="72"/>
      <c r="L47" s="72"/>
    </row>
    <row r="48" spans="1:12" s="71" customFormat="1" ht="20.25" customHeight="1">
      <c r="A48" s="273">
        <v>14561</v>
      </c>
      <c r="B48" s="256" t="s">
        <v>266</v>
      </c>
      <c r="C48" s="268">
        <v>10877</v>
      </c>
      <c r="D48" s="268">
        <v>14592</v>
      </c>
      <c r="E48" s="267">
        <f>C48-D48</f>
        <v>-3715</v>
      </c>
      <c r="H48" s="72"/>
      <c r="I48" s="72"/>
      <c r="J48" s="72"/>
      <c r="K48" s="72"/>
      <c r="L48" s="72"/>
    </row>
    <row r="49" spans="1:12" s="71" customFormat="1" ht="20.25" customHeight="1">
      <c r="A49" s="273">
        <v>13833</v>
      </c>
      <c r="B49" s="256" t="s">
        <v>157</v>
      </c>
      <c r="C49" s="268">
        <v>10518</v>
      </c>
      <c r="D49" s="268">
        <v>14060</v>
      </c>
      <c r="E49" s="267">
        <f>C49-D49</f>
        <v>-3542</v>
      </c>
      <c r="H49" s="72"/>
      <c r="I49" s="72"/>
      <c r="J49" s="72"/>
      <c r="K49" s="72"/>
      <c r="L49" s="72"/>
    </row>
    <row r="50" spans="1:12" s="71" customFormat="1" ht="20.25" customHeight="1">
      <c r="A50" s="273">
        <v>235887</v>
      </c>
      <c r="B50" s="256" t="s">
        <v>155</v>
      </c>
      <c r="C50" s="268">
        <v>415931</v>
      </c>
      <c r="D50" s="268">
        <v>361680</v>
      </c>
      <c r="E50" s="267">
        <f>C50-D50</f>
        <v>54251</v>
      </c>
      <c r="H50" s="72"/>
      <c r="I50" s="72"/>
      <c r="J50" s="72"/>
      <c r="K50" s="72"/>
      <c r="L50" s="72"/>
    </row>
    <row r="51" spans="1:12" s="71" customFormat="1" ht="20.25" customHeight="1">
      <c r="A51" s="273">
        <v>224093</v>
      </c>
      <c r="B51" s="256" t="s">
        <v>156</v>
      </c>
      <c r="C51" s="268">
        <v>402205</v>
      </c>
      <c r="D51" s="268">
        <v>349744</v>
      </c>
      <c r="E51" s="267">
        <f t="shared" si="0"/>
        <v>52461</v>
      </c>
    </row>
    <row r="52" spans="1:12" s="71" customFormat="1" ht="17.25" customHeight="1">
      <c r="A52" s="273"/>
      <c r="B52" s="256"/>
      <c r="C52" s="268"/>
      <c r="D52" s="268"/>
      <c r="E52" s="267"/>
    </row>
    <row r="53" spans="1:12" s="289" customFormat="1" ht="21" customHeight="1">
      <c r="A53" s="288">
        <f>A7</f>
        <v>12772352</v>
      </c>
      <c r="B53" s="287" t="s">
        <v>134</v>
      </c>
      <c r="C53" s="269">
        <f>C7</f>
        <v>13965575</v>
      </c>
      <c r="D53" s="269">
        <f>D7</f>
        <v>13344569</v>
      </c>
      <c r="E53" s="270">
        <f t="shared" si="0"/>
        <v>621006</v>
      </c>
    </row>
    <row r="54" spans="1:12" s="289" customFormat="1" ht="20.25" customHeight="1">
      <c r="A54" s="275"/>
      <c r="B54" s="287"/>
      <c r="C54" s="269"/>
      <c r="D54" s="269"/>
      <c r="E54" s="270"/>
    </row>
    <row r="55" spans="1:12" s="231" customFormat="1" ht="20.25" customHeight="1">
      <c r="A55" s="275">
        <f>A56</f>
        <v>4187</v>
      </c>
      <c r="B55" s="257" t="s">
        <v>135</v>
      </c>
      <c r="C55" s="269">
        <f>C56</f>
        <v>4218</v>
      </c>
      <c r="D55" s="269">
        <f>D56</f>
        <v>4201</v>
      </c>
      <c r="E55" s="270">
        <f t="shared" si="0"/>
        <v>17</v>
      </c>
    </row>
    <row r="56" spans="1:12" s="72" customFormat="1" ht="20.25" customHeight="1">
      <c r="A56" s="272">
        <f>A57+A61</f>
        <v>4187</v>
      </c>
      <c r="B56" s="258" t="s">
        <v>136</v>
      </c>
      <c r="C56" s="263">
        <f>C57+C61</f>
        <v>4218</v>
      </c>
      <c r="D56" s="263">
        <f>D57+D61</f>
        <v>4201</v>
      </c>
      <c r="E56" s="264">
        <f t="shared" si="0"/>
        <v>17</v>
      </c>
    </row>
    <row r="57" spans="1:12" s="71" customFormat="1" ht="20.25" customHeight="1">
      <c r="A57" s="273">
        <f>A58+A59+A60</f>
        <v>4097</v>
      </c>
      <c r="B57" s="259" t="s">
        <v>137</v>
      </c>
      <c r="C57" s="268">
        <f>C58+C59+C60</f>
        <v>4117</v>
      </c>
      <c r="D57" s="268">
        <f>D58+D59+D60</f>
        <v>4105</v>
      </c>
      <c r="E57" s="267">
        <f t="shared" si="0"/>
        <v>12</v>
      </c>
    </row>
    <row r="58" spans="1:12" s="71" customFormat="1" ht="20.25" hidden="1" customHeight="1">
      <c r="A58" s="273"/>
      <c r="B58" s="259" t="s">
        <v>138</v>
      </c>
      <c r="C58" s="268"/>
      <c r="D58" s="268"/>
      <c r="E58" s="267">
        <f t="shared" si="0"/>
        <v>0</v>
      </c>
    </row>
    <row r="59" spans="1:12" s="71" customFormat="1" ht="20.25" hidden="1" customHeight="1">
      <c r="A59" s="273"/>
      <c r="B59" s="259" t="s">
        <v>139</v>
      </c>
      <c r="C59" s="268"/>
      <c r="D59" s="268"/>
      <c r="E59" s="267">
        <f t="shared" si="0"/>
        <v>0</v>
      </c>
    </row>
    <row r="60" spans="1:12" s="71" customFormat="1" ht="20.25" customHeight="1">
      <c r="A60" s="273">
        <v>4097</v>
      </c>
      <c r="B60" s="259" t="s">
        <v>140</v>
      </c>
      <c r="C60" s="268">
        <v>4117</v>
      </c>
      <c r="D60" s="268">
        <v>4105</v>
      </c>
      <c r="E60" s="267">
        <f t="shared" si="0"/>
        <v>12</v>
      </c>
    </row>
    <row r="61" spans="1:12" s="71" customFormat="1" ht="20.25" customHeight="1">
      <c r="A61" s="273">
        <f>A62</f>
        <v>90</v>
      </c>
      <c r="B61" s="259" t="s">
        <v>141</v>
      </c>
      <c r="C61" s="268">
        <f>C62</f>
        <v>101</v>
      </c>
      <c r="D61" s="268">
        <f>D62</f>
        <v>96</v>
      </c>
      <c r="E61" s="267">
        <f t="shared" si="0"/>
        <v>5</v>
      </c>
    </row>
    <row r="62" spans="1:12" s="71" customFormat="1" ht="20.25" customHeight="1">
      <c r="A62" s="273">
        <v>90</v>
      </c>
      <c r="B62" s="259" t="s">
        <v>142</v>
      </c>
      <c r="C62" s="268">
        <v>101</v>
      </c>
      <c r="D62" s="268">
        <v>96</v>
      </c>
      <c r="E62" s="267">
        <f t="shared" si="0"/>
        <v>5</v>
      </c>
    </row>
    <row r="63" spans="1:12" s="72" customFormat="1" ht="21" customHeight="1">
      <c r="A63" s="272">
        <f>A64</f>
        <v>12768165</v>
      </c>
      <c r="B63" s="258" t="s">
        <v>228</v>
      </c>
      <c r="C63" s="263">
        <f t="shared" ref="C63:D65" si="1">C64</f>
        <v>13961357</v>
      </c>
      <c r="D63" s="263">
        <f t="shared" si="1"/>
        <v>13340368</v>
      </c>
      <c r="E63" s="264">
        <f t="shared" si="0"/>
        <v>620989</v>
      </c>
    </row>
    <row r="64" spans="1:12" s="72" customFormat="1" ht="18.75" customHeight="1">
      <c r="A64" s="272">
        <f>A65</f>
        <v>12768165</v>
      </c>
      <c r="B64" s="258" t="s">
        <v>143</v>
      </c>
      <c r="C64" s="263">
        <f t="shared" si="1"/>
        <v>13961357</v>
      </c>
      <c r="D64" s="263">
        <f t="shared" si="1"/>
        <v>13340368</v>
      </c>
      <c r="E64" s="264">
        <f t="shared" si="0"/>
        <v>620989</v>
      </c>
    </row>
    <row r="65" spans="1:5" s="71" customFormat="1" ht="18.75" customHeight="1">
      <c r="A65" s="273">
        <f>A66</f>
        <v>12768165</v>
      </c>
      <c r="B65" s="259" t="s">
        <v>250</v>
      </c>
      <c r="C65" s="268">
        <f t="shared" si="1"/>
        <v>13961357</v>
      </c>
      <c r="D65" s="268">
        <f t="shared" si="1"/>
        <v>13340368</v>
      </c>
      <c r="E65" s="267">
        <f t="shared" si="0"/>
        <v>620989</v>
      </c>
    </row>
    <row r="66" spans="1:5" s="71" customFormat="1" ht="18.75" customHeight="1">
      <c r="A66" s="273">
        <f>12767986+179</f>
        <v>12768165</v>
      </c>
      <c r="B66" s="259" t="s">
        <v>251</v>
      </c>
      <c r="C66" s="268">
        <f>13961178+179</f>
        <v>13961357</v>
      </c>
      <c r="D66" s="268">
        <f>13340189+179</f>
        <v>13340368</v>
      </c>
      <c r="E66" s="267">
        <f t="shared" si="0"/>
        <v>620989</v>
      </c>
    </row>
    <row r="67" spans="1:5" s="71" customFormat="1" ht="6.75" customHeight="1">
      <c r="A67" s="271"/>
      <c r="B67" s="260"/>
      <c r="C67" s="263"/>
      <c r="D67" s="263"/>
      <c r="E67" s="264"/>
    </row>
    <row r="68" spans="1:5" s="462" customFormat="1" ht="124.5" customHeight="1" thickBot="1">
      <c r="A68" s="479">
        <f>A55+A63</f>
        <v>12772352</v>
      </c>
      <c r="B68" s="480" t="s">
        <v>229</v>
      </c>
      <c r="C68" s="481">
        <f>C55+C63</f>
        <v>13965575</v>
      </c>
      <c r="D68" s="481">
        <f>D55+D63</f>
        <v>13344569</v>
      </c>
      <c r="E68" s="482">
        <f t="shared" si="0"/>
        <v>621006</v>
      </c>
    </row>
    <row r="69" spans="1:5" ht="18.75" customHeight="1">
      <c r="A69" s="580" t="s">
        <v>454</v>
      </c>
      <c r="B69" s="580"/>
      <c r="C69" s="580"/>
      <c r="D69" s="580"/>
      <c r="E69" s="580"/>
    </row>
  </sheetData>
  <mergeCells count="5">
    <mergeCell ref="A1:E1"/>
    <mergeCell ref="A2:E2"/>
    <mergeCell ref="A3:E3"/>
    <mergeCell ref="D4:E4"/>
    <mergeCell ref="A69:E69"/>
  </mergeCells>
  <phoneticPr fontId="40" type="noConversion"/>
  <printOptions horizontalCentered="1"/>
  <pageMargins left="0.59055118110236227" right="0.59055118110236227" top="0.94488188976377963" bottom="0.94488188976377963" header="0.47244094488188981" footer="0.47244094488188981"/>
  <pageSetup paperSize="9" scale="90" firstPageNumber="19" orientation="portrait" useFirstPageNumber="1" r:id="rId1"/>
  <headerFooter alignWithMargins="0">
    <oddFooter>&amp;C&amp;"Times New Roman,標準"&amp;13&amp;P</oddFooter>
  </headerFooter>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theme="4" tint="0.59999389629810485"/>
  </sheetPr>
  <dimension ref="A1:O21"/>
  <sheetViews>
    <sheetView showGridLines="0" view="pageBreakPreview" zoomScale="90" zoomScaleSheetLayoutView="90" workbookViewId="0">
      <selection activeCell="E9" sqref="E9"/>
    </sheetView>
  </sheetViews>
  <sheetFormatPr defaultColWidth="12" defaultRowHeight="20.5"/>
  <cols>
    <col min="1" max="1" width="28.90625" style="209" customWidth="1"/>
    <col min="2" max="2" width="20.453125" style="209" customWidth="1"/>
    <col min="3" max="3" width="40.90625" style="209" customWidth="1"/>
    <col min="4" max="16384" width="12" style="209"/>
  </cols>
  <sheetData>
    <row r="1" spans="1:15" s="196" customFormat="1" ht="27.5">
      <c r="A1" s="583" t="s">
        <v>47</v>
      </c>
      <c r="B1" s="584"/>
      <c r="C1" s="585"/>
    </row>
    <row r="2" spans="1:15" s="197" customFormat="1" ht="31">
      <c r="A2" s="586" t="s">
        <v>48</v>
      </c>
      <c r="B2" s="586"/>
      <c r="C2" s="587"/>
    </row>
    <row r="3" spans="1:15" s="195" customFormat="1" ht="21.5">
      <c r="A3" s="588" t="s">
        <v>293</v>
      </c>
      <c r="B3" s="589"/>
      <c r="C3" s="590"/>
    </row>
    <row r="4" spans="1:15" s="195" customFormat="1" ht="18.5" thickBot="1">
      <c r="A4" s="340"/>
      <c r="B4" s="340"/>
      <c r="C4" s="189" t="s">
        <v>49</v>
      </c>
    </row>
    <row r="5" spans="1:15" s="195" customFormat="1" ht="30" customHeight="1">
      <c r="A5" s="341" t="s">
        <v>50</v>
      </c>
      <c r="B5" s="342" t="s">
        <v>51</v>
      </c>
      <c r="C5" s="200" t="s">
        <v>52</v>
      </c>
    </row>
    <row r="6" spans="1:15" s="345" customFormat="1" ht="12" customHeight="1">
      <c r="A6" s="313"/>
      <c r="B6" s="343"/>
      <c r="C6" s="344"/>
    </row>
    <row r="7" spans="1:15" s="347" customFormat="1" ht="36" customHeight="1">
      <c r="A7" s="204" t="s">
        <v>53</v>
      </c>
      <c r="B7" s="346">
        <v>20</v>
      </c>
      <c r="C7" s="591" t="s">
        <v>452</v>
      </c>
    </row>
    <row r="8" spans="1:15" s="347" customFormat="1" ht="36" customHeight="1">
      <c r="A8" s="204" t="s">
        <v>175</v>
      </c>
      <c r="B8" s="346">
        <v>1</v>
      </c>
      <c r="C8" s="591"/>
    </row>
    <row r="9" spans="1:15" s="347" customFormat="1" ht="36" customHeight="1">
      <c r="A9" s="204" t="s">
        <v>54</v>
      </c>
      <c r="B9" s="346">
        <v>1</v>
      </c>
      <c r="C9" s="591"/>
    </row>
    <row r="10" spans="1:15" s="345" customFormat="1" ht="36" customHeight="1">
      <c r="A10" s="204"/>
      <c r="B10" s="346"/>
      <c r="C10" s="591"/>
    </row>
    <row r="11" spans="1:15" s="347" customFormat="1" ht="36" customHeight="1">
      <c r="A11" s="348"/>
      <c r="B11" s="349"/>
      <c r="C11" s="591"/>
      <c r="D11" s="345"/>
      <c r="E11" s="345"/>
      <c r="F11" s="345"/>
      <c r="G11" s="345"/>
      <c r="H11" s="345"/>
      <c r="I11" s="345"/>
      <c r="J11" s="345"/>
      <c r="K11" s="345"/>
      <c r="L11" s="345"/>
      <c r="M11" s="345"/>
      <c r="N11" s="345"/>
      <c r="O11" s="345"/>
    </row>
    <row r="12" spans="1:15" s="345" customFormat="1" ht="36" customHeight="1">
      <c r="A12" s="350"/>
      <c r="B12" s="346"/>
      <c r="C12" s="591"/>
    </row>
    <row r="13" spans="1:15" s="345" customFormat="1" ht="34" customHeight="1">
      <c r="A13" s="351"/>
      <c r="B13" s="120"/>
      <c r="C13" s="352"/>
    </row>
    <row r="14" spans="1:15" s="347" customFormat="1" ht="34" customHeight="1">
      <c r="A14" s="207"/>
      <c r="B14" s="120"/>
      <c r="C14" s="353"/>
      <c r="D14" s="345"/>
      <c r="E14" s="345"/>
      <c r="F14" s="345"/>
      <c r="G14" s="345"/>
      <c r="H14" s="345"/>
      <c r="I14" s="345"/>
      <c r="J14" s="345"/>
      <c r="K14" s="345"/>
      <c r="L14" s="345"/>
      <c r="M14" s="345"/>
      <c r="N14" s="345"/>
      <c r="O14" s="345"/>
    </row>
    <row r="15" spans="1:15" s="347" customFormat="1" ht="34" customHeight="1">
      <c r="A15" s="207"/>
      <c r="B15" s="120"/>
      <c r="C15" s="353"/>
      <c r="D15" s="345"/>
      <c r="E15" s="345"/>
      <c r="F15" s="345"/>
      <c r="G15" s="345"/>
      <c r="H15" s="345"/>
      <c r="I15" s="345"/>
      <c r="J15" s="345"/>
      <c r="K15" s="345"/>
      <c r="L15" s="345"/>
      <c r="M15" s="345"/>
      <c r="N15" s="345"/>
      <c r="O15" s="345"/>
    </row>
    <row r="16" spans="1:15" s="347" customFormat="1" ht="43.5" customHeight="1">
      <c r="A16" s="207"/>
      <c r="B16" s="120"/>
      <c r="C16" s="353"/>
      <c r="D16" s="345"/>
      <c r="E16" s="345"/>
      <c r="F16" s="345"/>
      <c r="G16" s="345"/>
      <c r="H16" s="345"/>
      <c r="I16" s="345"/>
      <c r="J16" s="345"/>
      <c r="K16" s="345"/>
      <c r="L16" s="345"/>
      <c r="M16" s="345"/>
      <c r="N16" s="345"/>
      <c r="O16" s="345"/>
    </row>
    <row r="17" spans="1:15" s="345" customFormat="1" ht="47.25" customHeight="1">
      <c r="A17" s="207"/>
      <c r="B17" s="120"/>
      <c r="C17" s="353"/>
      <c r="D17" s="354"/>
      <c r="E17" s="354"/>
      <c r="F17" s="354"/>
      <c r="G17" s="354"/>
      <c r="H17" s="354"/>
      <c r="I17" s="354"/>
      <c r="J17" s="354"/>
      <c r="K17" s="354"/>
      <c r="L17" s="354"/>
      <c r="M17" s="354"/>
      <c r="N17" s="354"/>
      <c r="O17" s="354"/>
    </row>
    <row r="18" spans="1:15" s="345" customFormat="1" ht="89.25" customHeight="1">
      <c r="A18" s="207"/>
      <c r="B18" s="120"/>
      <c r="C18" s="353"/>
      <c r="D18" s="354"/>
      <c r="E18" s="354"/>
      <c r="F18" s="354"/>
      <c r="G18" s="354"/>
      <c r="H18" s="354"/>
      <c r="I18" s="354"/>
      <c r="J18" s="354"/>
      <c r="K18" s="354"/>
      <c r="L18" s="354"/>
      <c r="M18" s="354"/>
      <c r="N18" s="354"/>
      <c r="O18" s="354"/>
    </row>
    <row r="19" spans="1:15" s="345" customFormat="1" ht="61.5" customHeight="1">
      <c r="A19" s="207"/>
      <c r="B19" s="120"/>
      <c r="C19" s="353"/>
      <c r="D19" s="354"/>
      <c r="E19" s="354"/>
      <c r="F19" s="354"/>
      <c r="G19" s="354"/>
      <c r="H19" s="354"/>
      <c r="I19" s="354"/>
      <c r="J19" s="354"/>
      <c r="K19" s="354"/>
      <c r="L19" s="354"/>
      <c r="M19" s="354"/>
      <c r="N19" s="354"/>
      <c r="O19" s="354"/>
    </row>
    <row r="20" spans="1:15" s="345" customFormat="1" ht="26.25" customHeight="1" thickBot="1">
      <c r="A20" s="355" t="s">
        <v>425</v>
      </c>
      <c r="B20" s="356">
        <f>SUM(B7:B9)</f>
        <v>22</v>
      </c>
      <c r="C20" s="357"/>
      <c r="D20" s="354"/>
      <c r="E20" s="354"/>
      <c r="F20" s="354"/>
      <c r="G20" s="354"/>
      <c r="H20" s="354"/>
      <c r="I20" s="354"/>
      <c r="J20" s="354"/>
      <c r="K20" s="354"/>
      <c r="L20" s="354"/>
      <c r="M20" s="354"/>
      <c r="N20" s="354"/>
      <c r="O20" s="354"/>
    </row>
    <row r="21" spans="1:15" ht="20.25" customHeight="1">
      <c r="A21" s="581" t="s">
        <v>289</v>
      </c>
      <c r="B21" s="582"/>
      <c r="C21" s="582"/>
      <c r="D21" s="354"/>
      <c r="E21" s="354"/>
      <c r="F21" s="354"/>
      <c r="G21" s="354"/>
      <c r="H21" s="354"/>
      <c r="I21" s="354"/>
      <c r="J21" s="354"/>
      <c r="K21" s="354"/>
      <c r="L21" s="354"/>
      <c r="M21" s="354"/>
      <c r="N21" s="354"/>
      <c r="O21" s="354"/>
    </row>
  </sheetData>
  <mergeCells count="5">
    <mergeCell ref="A21:C21"/>
    <mergeCell ref="A1:C1"/>
    <mergeCell ref="A2:C2"/>
    <mergeCell ref="A3:C3"/>
    <mergeCell ref="C7:C12"/>
  </mergeCells>
  <phoneticPr fontId="4"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L16"/>
  <sheetViews>
    <sheetView showGridLines="0" view="pageBreakPreview" topLeftCell="A2" zoomScale="80" zoomScaleSheetLayoutView="80" workbookViewId="0">
      <selection activeCell="C9" sqref="C9"/>
    </sheetView>
  </sheetViews>
  <sheetFormatPr defaultColWidth="12" defaultRowHeight="20.5"/>
  <cols>
    <col min="1" max="1" width="28.90625" style="209" customWidth="1"/>
    <col min="2" max="2" width="20.453125" style="209" customWidth="1"/>
    <col min="3" max="3" width="40.90625" style="209" customWidth="1"/>
    <col min="4" max="16384" width="12" style="209"/>
  </cols>
  <sheetData>
    <row r="1" spans="1:12" s="196" customFormat="1" ht="27.5">
      <c r="A1" s="583" t="s">
        <v>47</v>
      </c>
      <c r="B1" s="584"/>
      <c r="C1" s="585"/>
    </row>
    <row r="2" spans="1:12" s="197" customFormat="1" ht="31">
      <c r="A2" s="586" t="s">
        <v>55</v>
      </c>
      <c r="B2" s="586"/>
      <c r="C2" s="587"/>
    </row>
    <row r="3" spans="1:12" s="195" customFormat="1" ht="21.5">
      <c r="A3" s="588" t="s">
        <v>293</v>
      </c>
      <c r="B3" s="589"/>
      <c r="C3" s="590"/>
    </row>
    <row r="4" spans="1:12" s="195" customFormat="1" ht="18.5" thickBot="1">
      <c r="A4" s="282"/>
      <c r="B4" s="282"/>
      <c r="C4" s="189" t="s">
        <v>0</v>
      </c>
    </row>
    <row r="5" spans="1:12" s="195" customFormat="1" ht="30" customHeight="1">
      <c r="A5" s="198" t="s">
        <v>56</v>
      </c>
      <c r="B5" s="199" t="s">
        <v>57</v>
      </c>
      <c r="C5" s="200" t="s">
        <v>88</v>
      </c>
    </row>
    <row r="6" spans="1:12" s="195" customFormat="1" ht="12" customHeight="1">
      <c r="A6" s="201"/>
      <c r="B6" s="202"/>
      <c r="C6" s="203"/>
    </row>
    <row r="7" spans="1:12" s="206" customFormat="1" ht="46.5" customHeight="1">
      <c r="A7" s="204" t="s">
        <v>58</v>
      </c>
      <c r="B7" s="205">
        <v>16299</v>
      </c>
      <c r="C7" s="208" t="s">
        <v>298</v>
      </c>
    </row>
    <row r="8" spans="1:12" s="206" customFormat="1" ht="36" customHeight="1">
      <c r="A8" s="204" t="s">
        <v>278</v>
      </c>
      <c r="B8" s="205">
        <v>474</v>
      </c>
      <c r="C8" s="208" t="s">
        <v>297</v>
      </c>
    </row>
    <row r="9" spans="1:12" s="195" customFormat="1" ht="51.75" customHeight="1">
      <c r="A9" s="204" t="s">
        <v>87</v>
      </c>
      <c r="B9" s="205">
        <v>787</v>
      </c>
      <c r="C9" s="208" t="s">
        <v>468</v>
      </c>
    </row>
    <row r="10" spans="1:12" s="195" customFormat="1" ht="71.25" customHeight="1">
      <c r="A10" s="204" t="s">
        <v>59</v>
      </c>
      <c r="B10" s="205">
        <v>4337</v>
      </c>
      <c r="C10" s="369" t="s">
        <v>299</v>
      </c>
    </row>
    <row r="11" spans="1:12" s="195" customFormat="1" ht="88.5" customHeight="1">
      <c r="A11" s="204" t="s">
        <v>60</v>
      </c>
      <c r="B11" s="205">
        <v>1657</v>
      </c>
      <c r="C11" s="369" t="s">
        <v>356</v>
      </c>
    </row>
    <row r="12" spans="1:12" s="206" customFormat="1" ht="158.25" customHeight="1">
      <c r="A12" s="204" t="s">
        <v>61</v>
      </c>
      <c r="B12" s="205">
        <v>2267</v>
      </c>
      <c r="C12" s="369" t="s">
        <v>460</v>
      </c>
      <c r="D12" s="195"/>
      <c r="E12" s="195"/>
      <c r="F12" s="195"/>
      <c r="G12" s="195"/>
      <c r="H12" s="195"/>
      <c r="I12" s="195"/>
      <c r="J12" s="195"/>
      <c r="K12" s="195"/>
      <c r="L12" s="195"/>
    </row>
    <row r="13" spans="1:12" s="206" customFormat="1" ht="62.25" customHeight="1">
      <c r="A13" s="204" t="s">
        <v>62</v>
      </c>
      <c r="B13" s="205">
        <v>2</v>
      </c>
      <c r="C13" s="208" t="s">
        <v>252</v>
      </c>
      <c r="D13" s="195"/>
      <c r="E13" s="195"/>
      <c r="F13" s="195"/>
      <c r="G13" s="195"/>
      <c r="H13" s="195"/>
      <c r="I13" s="195"/>
      <c r="J13" s="195"/>
      <c r="K13" s="195"/>
      <c r="L13" s="195"/>
    </row>
    <row r="14" spans="1:12" ht="15.75" customHeight="1">
      <c r="A14" s="207"/>
      <c r="B14" s="120"/>
      <c r="C14" s="208"/>
    </row>
    <row r="15" spans="1:12" ht="36" customHeight="1" thickBot="1">
      <c r="A15" s="283" t="s">
        <v>425</v>
      </c>
      <c r="B15" s="284">
        <f>SUM(B7:B14)</f>
        <v>25823</v>
      </c>
      <c r="C15" s="285"/>
    </row>
    <row r="16" spans="1:12" ht="39.75" customHeight="1">
      <c r="A16" s="592" t="s">
        <v>461</v>
      </c>
      <c r="B16" s="592"/>
      <c r="C16" s="592"/>
    </row>
  </sheetData>
  <mergeCells count="4">
    <mergeCell ref="A1:C1"/>
    <mergeCell ref="A2:C2"/>
    <mergeCell ref="A3:C3"/>
    <mergeCell ref="A16:C16"/>
  </mergeCells>
  <phoneticPr fontId="3"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tabColor rgb="FFFFCCFF"/>
  </sheetPr>
  <dimension ref="A1:Q29"/>
  <sheetViews>
    <sheetView showGridLines="0" view="pageBreakPreview" zoomScale="90" zoomScaleNormal="80" zoomScaleSheetLayoutView="90" workbookViewId="0">
      <selection activeCell="A3" sqref="A3:C3"/>
    </sheetView>
  </sheetViews>
  <sheetFormatPr defaultColWidth="12" defaultRowHeight="15.5"/>
  <cols>
    <col min="1" max="1" width="28.90625" style="78" customWidth="1"/>
    <col min="2" max="2" width="20.453125" style="78" customWidth="1"/>
    <col min="3" max="3" width="40.7265625" style="195" customWidth="1"/>
    <col min="4" max="16384" width="12" style="78"/>
  </cols>
  <sheetData>
    <row r="1" spans="1:17" ht="27.5">
      <c r="A1" s="504" t="s">
        <v>4</v>
      </c>
      <c r="B1" s="505"/>
      <c r="C1" s="505"/>
    </row>
    <row r="2" spans="1:17" ht="31">
      <c r="A2" s="507" t="s">
        <v>242</v>
      </c>
      <c r="B2" s="507"/>
      <c r="C2" s="507"/>
    </row>
    <row r="3" spans="1:17" ht="21.5">
      <c r="A3" s="528" t="s">
        <v>293</v>
      </c>
      <c r="B3" s="529"/>
      <c r="C3" s="529"/>
    </row>
    <row r="4" spans="1:17" ht="17.5" thickBot="1">
      <c r="C4" s="189" t="s">
        <v>0</v>
      </c>
    </row>
    <row r="5" spans="1:17" s="80" customFormat="1" ht="20.25" customHeight="1">
      <c r="A5" s="596" t="s">
        <v>34</v>
      </c>
      <c r="B5" s="598" t="s">
        <v>176</v>
      </c>
      <c r="C5" s="499" t="s">
        <v>36</v>
      </c>
    </row>
    <row r="6" spans="1:17" s="80" customFormat="1" ht="20.25" customHeight="1">
      <c r="A6" s="597"/>
      <c r="B6" s="599"/>
      <c r="C6" s="500"/>
    </row>
    <row r="7" spans="1:17" ht="10.5" customHeight="1">
      <c r="A7" s="132"/>
      <c r="B7" s="152"/>
      <c r="C7" s="190"/>
    </row>
    <row r="8" spans="1:17" ht="27.75" customHeight="1">
      <c r="A8" s="182" t="s">
        <v>1</v>
      </c>
      <c r="B8" s="89"/>
      <c r="C8" s="191"/>
    </row>
    <row r="9" spans="1:17" ht="27.75" customHeight="1">
      <c r="A9" s="183" t="s">
        <v>30</v>
      </c>
      <c r="B9" s="89">
        <f>SUM(B10:B13)</f>
        <v>1026026</v>
      </c>
      <c r="C9" s="593" t="s">
        <v>269</v>
      </c>
    </row>
    <row r="10" spans="1:17" ht="27.75" customHeight="1">
      <c r="A10" s="187" t="s">
        <v>37</v>
      </c>
      <c r="B10" s="89">
        <v>2178</v>
      </c>
      <c r="C10" s="594"/>
    </row>
    <row r="11" spans="1:17" ht="27.75" customHeight="1">
      <c r="A11" s="187" t="s">
        <v>38</v>
      </c>
      <c r="B11" s="89">
        <v>611125</v>
      </c>
      <c r="C11" s="594"/>
    </row>
    <row r="12" spans="1:17" ht="27.75" customHeight="1">
      <c r="A12" s="187" t="s">
        <v>150</v>
      </c>
      <c r="B12" s="89">
        <v>10518</v>
      </c>
      <c r="C12" s="594"/>
    </row>
    <row r="13" spans="1:17" ht="27.75" customHeight="1">
      <c r="A13" s="187" t="s">
        <v>149</v>
      </c>
      <c r="B13" s="89">
        <v>402205</v>
      </c>
      <c r="C13" s="594"/>
    </row>
    <row r="14" spans="1:17" ht="27.75" customHeight="1">
      <c r="A14" s="183" t="s">
        <v>31</v>
      </c>
      <c r="B14" s="89">
        <f>SUM(B15:B18)</f>
        <v>895405</v>
      </c>
      <c r="C14" s="594"/>
    </row>
    <row r="15" spans="1:17" ht="27.75" customHeight="1">
      <c r="A15" s="187" t="s">
        <v>39</v>
      </c>
      <c r="B15" s="89">
        <v>2268</v>
      </c>
      <c r="C15" s="192"/>
    </row>
    <row r="16" spans="1:17" s="93" customFormat="1" ht="27.75" customHeight="1">
      <c r="A16" s="187" t="s">
        <v>40</v>
      </c>
      <c r="B16" s="89">
        <v>529333</v>
      </c>
      <c r="C16" s="191"/>
      <c r="D16" s="78"/>
      <c r="E16" s="78"/>
      <c r="F16" s="78"/>
      <c r="G16" s="78"/>
      <c r="H16" s="78"/>
      <c r="I16" s="78"/>
      <c r="J16" s="78"/>
      <c r="K16" s="78"/>
      <c r="L16" s="78"/>
      <c r="M16" s="78"/>
      <c r="N16" s="78"/>
      <c r="O16" s="78"/>
      <c r="P16" s="78"/>
      <c r="Q16" s="78"/>
    </row>
    <row r="17" spans="1:17" s="93" customFormat="1" ht="27.75" customHeight="1">
      <c r="A17" s="187" t="s">
        <v>150</v>
      </c>
      <c r="B17" s="89">
        <v>14060</v>
      </c>
      <c r="C17" s="191"/>
      <c r="D17" s="78"/>
      <c r="E17" s="78"/>
      <c r="F17" s="78"/>
      <c r="G17" s="78"/>
      <c r="H17" s="78"/>
      <c r="I17" s="78"/>
      <c r="J17" s="78"/>
      <c r="K17" s="78"/>
      <c r="L17" s="78"/>
      <c r="M17" s="78"/>
      <c r="N17" s="78"/>
      <c r="O17" s="78"/>
      <c r="P17" s="78"/>
      <c r="Q17" s="78"/>
    </row>
    <row r="18" spans="1:17" s="93" customFormat="1" ht="27.75" customHeight="1">
      <c r="A18" s="187" t="s">
        <v>149</v>
      </c>
      <c r="B18" s="89">
        <v>349744</v>
      </c>
      <c r="C18" s="191"/>
      <c r="D18" s="78"/>
      <c r="E18" s="78"/>
      <c r="F18" s="78"/>
      <c r="G18" s="78"/>
      <c r="H18" s="78"/>
      <c r="I18" s="78"/>
      <c r="J18" s="78"/>
      <c r="K18" s="78"/>
      <c r="L18" s="78"/>
      <c r="M18" s="78"/>
      <c r="N18" s="78"/>
      <c r="O18" s="78"/>
      <c r="P18" s="78"/>
      <c r="Q18" s="78"/>
    </row>
    <row r="19" spans="1:17" s="93" customFormat="1" ht="27.75" customHeight="1">
      <c r="A19" s="183" t="s">
        <v>41</v>
      </c>
      <c r="B19" s="89">
        <f>SUM(B20:B23)</f>
        <v>192597</v>
      </c>
      <c r="C19" s="191"/>
      <c r="D19" s="78"/>
      <c r="E19" s="78"/>
      <c r="F19" s="78"/>
      <c r="G19" s="78"/>
      <c r="H19" s="78"/>
      <c r="I19" s="78"/>
      <c r="J19" s="78"/>
      <c r="K19" s="78"/>
      <c r="L19" s="78"/>
      <c r="M19" s="78"/>
      <c r="N19" s="78"/>
      <c r="O19" s="78"/>
      <c r="P19" s="78"/>
      <c r="Q19" s="78"/>
    </row>
    <row r="20" spans="1:17" s="93" customFormat="1" ht="27.75" customHeight="1">
      <c r="A20" s="187" t="s">
        <v>42</v>
      </c>
      <c r="B20" s="89">
        <v>906</v>
      </c>
      <c r="C20" s="191"/>
      <c r="D20" s="78"/>
      <c r="E20" s="78"/>
      <c r="F20" s="78"/>
      <c r="G20" s="78"/>
      <c r="H20" s="78"/>
      <c r="I20" s="78"/>
      <c r="J20" s="78"/>
      <c r="K20" s="78"/>
      <c r="L20" s="78"/>
      <c r="M20" s="78"/>
      <c r="N20" s="78"/>
      <c r="O20" s="78"/>
      <c r="P20" s="78"/>
      <c r="Q20" s="78"/>
    </row>
    <row r="21" spans="1:17" ht="27.75" customHeight="1">
      <c r="A21" s="187" t="s">
        <v>43</v>
      </c>
      <c r="B21" s="89">
        <v>75000</v>
      </c>
      <c r="C21" s="191"/>
    </row>
    <row r="22" spans="1:17" ht="27.75" customHeight="1">
      <c r="A22" s="187" t="s">
        <v>150</v>
      </c>
      <c r="B22" s="89">
        <v>11278</v>
      </c>
      <c r="C22" s="191"/>
    </row>
    <row r="23" spans="1:17" ht="27.75" customHeight="1">
      <c r="A23" s="187" t="s">
        <v>149</v>
      </c>
      <c r="B23" s="89">
        <v>105413</v>
      </c>
      <c r="C23" s="191"/>
    </row>
    <row r="24" spans="1:17" ht="27.75" customHeight="1">
      <c r="A24" s="183" t="s">
        <v>44</v>
      </c>
      <c r="B24" s="89">
        <f>SUM(B25:B28)</f>
        <v>323218</v>
      </c>
      <c r="C24" s="193"/>
    </row>
    <row r="25" spans="1:17" ht="27.75" customHeight="1">
      <c r="A25" s="187" t="s">
        <v>45</v>
      </c>
      <c r="B25" s="89">
        <f>B10-B15+B20</f>
        <v>816</v>
      </c>
      <c r="C25" s="595"/>
    </row>
    <row r="26" spans="1:17" s="93" customFormat="1" ht="27.75" customHeight="1">
      <c r="A26" s="187" t="s">
        <v>46</v>
      </c>
      <c r="B26" s="89">
        <f>B11-B16+B21</f>
        <v>156792</v>
      </c>
      <c r="C26" s="595"/>
      <c r="D26" s="78"/>
      <c r="E26" s="78"/>
      <c r="F26" s="78"/>
      <c r="G26" s="78"/>
      <c r="H26" s="78"/>
      <c r="I26" s="78"/>
      <c r="J26" s="78"/>
      <c r="K26" s="78"/>
      <c r="L26" s="78"/>
      <c r="M26" s="78"/>
      <c r="N26" s="78"/>
      <c r="O26" s="78"/>
      <c r="P26" s="78"/>
      <c r="Q26" s="78"/>
    </row>
    <row r="27" spans="1:17" s="93" customFormat="1" ht="27.75" customHeight="1">
      <c r="A27" s="187" t="s">
        <v>150</v>
      </c>
      <c r="B27" s="89">
        <f>B12-B17+B22</f>
        <v>7736</v>
      </c>
      <c r="C27" s="191"/>
      <c r="D27" s="78"/>
      <c r="E27" s="78"/>
      <c r="F27" s="78"/>
      <c r="G27" s="78"/>
      <c r="H27" s="78"/>
      <c r="I27" s="78"/>
      <c r="J27" s="78"/>
      <c r="K27" s="78"/>
      <c r="L27" s="78"/>
      <c r="M27" s="78"/>
      <c r="N27" s="78"/>
      <c r="O27" s="78"/>
      <c r="P27" s="78"/>
      <c r="Q27" s="78"/>
    </row>
    <row r="28" spans="1:17" ht="27.75" customHeight="1">
      <c r="A28" s="187" t="s">
        <v>149</v>
      </c>
      <c r="B28" s="89">
        <f>B13-B18+B23</f>
        <v>157874</v>
      </c>
      <c r="C28" s="191"/>
    </row>
    <row r="29" spans="1:17" ht="15.75" customHeight="1" thickBot="1">
      <c r="A29" s="277"/>
      <c r="B29" s="184"/>
      <c r="C29" s="194"/>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4"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3"/>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FF"/>
  </sheetPr>
  <dimension ref="A1:R48"/>
  <sheetViews>
    <sheetView view="pageBreakPreview" topLeftCell="A10" zoomScaleSheetLayoutView="100" workbookViewId="0">
      <selection activeCell="A3" sqref="A3:D3"/>
    </sheetView>
  </sheetViews>
  <sheetFormatPr defaultColWidth="12" defaultRowHeight="20.5"/>
  <cols>
    <col min="1" max="1" width="17.08984375" style="209" customWidth="1"/>
    <col min="2" max="2" width="17.08984375" style="337" customWidth="1"/>
    <col min="3" max="3" width="38.90625" style="209" customWidth="1"/>
    <col min="4" max="4" width="17.08984375" style="209" customWidth="1"/>
    <col min="5" max="256" width="12" style="209"/>
    <col min="257" max="258" width="17.08984375" style="209" customWidth="1"/>
    <col min="259" max="259" width="38.90625" style="209" customWidth="1"/>
    <col min="260" max="260" width="17.08984375" style="209" customWidth="1"/>
    <col min="261" max="512" width="12" style="209"/>
    <col min="513" max="514" width="17.08984375" style="209" customWidth="1"/>
    <col min="515" max="515" width="38.90625" style="209" customWidth="1"/>
    <col min="516" max="516" width="17.08984375" style="209" customWidth="1"/>
    <col min="517" max="768" width="12" style="209"/>
    <col min="769" max="770" width="17.08984375" style="209" customWidth="1"/>
    <col min="771" max="771" width="38.90625" style="209" customWidth="1"/>
    <col min="772" max="772" width="17.08984375" style="209" customWidth="1"/>
    <col min="773" max="1024" width="12" style="209"/>
    <col min="1025" max="1026" width="17.08984375" style="209" customWidth="1"/>
    <col min="1027" max="1027" width="38.90625" style="209" customWidth="1"/>
    <col min="1028" max="1028" width="17.08984375" style="209" customWidth="1"/>
    <col min="1029" max="1280" width="12" style="209"/>
    <col min="1281" max="1282" width="17.08984375" style="209" customWidth="1"/>
    <col min="1283" max="1283" width="38.90625" style="209" customWidth="1"/>
    <col min="1284" max="1284" width="17.08984375" style="209" customWidth="1"/>
    <col min="1285" max="1536" width="12" style="209"/>
    <col min="1537" max="1538" width="17.08984375" style="209" customWidth="1"/>
    <col min="1539" max="1539" width="38.90625" style="209" customWidth="1"/>
    <col min="1540" max="1540" width="17.08984375" style="209" customWidth="1"/>
    <col min="1541" max="1792" width="12" style="209"/>
    <col min="1793" max="1794" width="17.08984375" style="209" customWidth="1"/>
    <col min="1795" max="1795" width="38.90625" style="209" customWidth="1"/>
    <col min="1796" max="1796" width="17.08984375" style="209" customWidth="1"/>
    <col min="1797" max="2048" width="12" style="209"/>
    <col min="2049" max="2050" width="17.08984375" style="209" customWidth="1"/>
    <col min="2051" max="2051" width="38.90625" style="209" customWidth="1"/>
    <col min="2052" max="2052" width="17.08984375" style="209" customWidth="1"/>
    <col min="2053" max="2304" width="12" style="209"/>
    <col min="2305" max="2306" width="17.08984375" style="209" customWidth="1"/>
    <col min="2307" max="2307" width="38.90625" style="209" customWidth="1"/>
    <col min="2308" max="2308" width="17.08984375" style="209" customWidth="1"/>
    <col min="2309" max="2560" width="12" style="209"/>
    <col min="2561" max="2562" width="17.08984375" style="209" customWidth="1"/>
    <col min="2563" max="2563" width="38.90625" style="209" customWidth="1"/>
    <col min="2564" max="2564" width="17.08984375" style="209" customWidth="1"/>
    <col min="2565" max="2816" width="12" style="209"/>
    <col min="2817" max="2818" width="17.08984375" style="209" customWidth="1"/>
    <col min="2819" max="2819" width="38.90625" style="209" customWidth="1"/>
    <col min="2820" max="2820" width="17.08984375" style="209" customWidth="1"/>
    <col min="2821" max="3072" width="12" style="209"/>
    <col min="3073" max="3074" width="17.08984375" style="209" customWidth="1"/>
    <col min="3075" max="3075" width="38.90625" style="209" customWidth="1"/>
    <col min="3076" max="3076" width="17.08984375" style="209" customWidth="1"/>
    <col min="3077" max="3328" width="12" style="209"/>
    <col min="3329" max="3330" width="17.08984375" style="209" customWidth="1"/>
    <col min="3331" max="3331" width="38.90625" style="209" customWidth="1"/>
    <col min="3332" max="3332" width="17.08984375" style="209" customWidth="1"/>
    <col min="3333" max="3584" width="12" style="209"/>
    <col min="3585" max="3586" width="17.08984375" style="209" customWidth="1"/>
    <col min="3587" max="3587" width="38.90625" style="209" customWidth="1"/>
    <col min="3588" max="3588" width="17.08984375" style="209" customWidth="1"/>
    <col min="3589" max="3840" width="12" style="209"/>
    <col min="3841" max="3842" width="17.08984375" style="209" customWidth="1"/>
    <col min="3843" max="3843" width="38.90625" style="209" customWidth="1"/>
    <col min="3844" max="3844" width="17.08984375" style="209" customWidth="1"/>
    <col min="3845" max="4096" width="12" style="209"/>
    <col min="4097" max="4098" width="17.08984375" style="209" customWidth="1"/>
    <col min="4099" max="4099" width="38.90625" style="209" customWidth="1"/>
    <col min="4100" max="4100" width="17.08984375" style="209" customWidth="1"/>
    <col min="4101" max="4352" width="12" style="209"/>
    <col min="4353" max="4354" width="17.08984375" style="209" customWidth="1"/>
    <col min="4355" max="4355" width="38.90625" style="209" customWidth="1"/>
    <col min="4356" max="4356" width="17.08984375" style="209" customWidth="1"/>
    <col min="4357" max="4608" width="12" style="209"/>
    <col min="4609" max="4610" width="17.08984375" style="209" customWidth="1"/>
    <col min="4611" max="4611" width="38.90625" style="209" customWidth="1"/>
    <col min="4612" max="4612" width="17.08984375" style="209" customWidth="1"/>
    <col min="4613" max="4864" width="12" style="209"/>
    <col min="4865" max="4866" width="17.08984375" style="209" customWidth="1"/>
    <col min="4867" max="4867" width="38.90625" style="209" customWidth="1"/>
    <col min="4868" max="4868" width="17.08984375" style="209" customWidth="1"/>
    <col min="4869" max="5120" width="12" style="209"/>
    <col min="5121" max="5122" width="17.08984375" style="209" customWidth="1"/>
    <col min="5123" max="5123" width="38.90625" style="209" customWidth="1"/>
    <col min="5124" max="5124" width="17.08984375" style="209" customWidth="1"/>
    <col min="5125" max="5376" width="12" style="209"/>
    <col min="5377" max="5378" width="17.08984375" style="209" customWidth="1"/>
    <col min="5379" max="5379" width="38.90625" style="209" customWidth="1"/>
    <col min="5380" max="5380" width="17.08984375" style="209" customWidth="1"/>
    <col min="5381" max="5632" width="12" style="209"/>
    <col min="5633" max="5634" width="17.08984375" style="209" customWidth="1"/>
    <col min="5635" max="5635" width="38.90625" style="209" customWidth="1"/>
    <col min="5636" max="5636" width="17.08984375" style="209" customWidth="1"/>
    <col min="5637" max="5888" width="12" style="209"/>
    <col min="5889" max="5890" width="17.08984375" style="209" customWidth="1"/>
    <col min="5891" max="5891" width="38.90625" style="209" customWidth="1"/>
    <col min="5892" max="5892" width="17.08984375" style="209" customWidth="1"/>
    <col min="5893" max="6144" width="12" style="209"/>
    <col min="6145" max="6146" width="17.08984375" style="209" customWidth="1"/>
    <col min="6147" max="6147" width="38.90625" style="209" customWidth="1"/>
    <col min="6148" max="6148" width="17.08984375" style="209" customWidth="1"/>
    <col min="6149" max="6400" width="12" style="209"/>
    <col min="6401" max="6402" width="17.08984375" style="209" customWidth="1"/>
    <col min="6403" max="6403" width="38.90625" style="209" customWidth="1"/>
    <col min="6404" max="6404" width="17.08984375" style="209" customWidth="1"/>
    <col min="6405" max="6656" width="12" style="209"/>
    <col min="6657" max="6658" width="17.08984375" style="209" customWidth="1"/>
    <col min="6659" max="6659" width="38.90625" style="209" customWidth="1"/>
    <col min="6660" max="6660" width="17.08984375" style="209" customWidth="1"/>
    <col min="6661" max="6912" width="12" style="209"/>
    <col min="6913" max="6914" width="17.08984375" style="209" customWidth="1"/>
    <col min="6915" max="6915" width="38.90625" style="209" customWidth="1"/>
    <col min="6916" max="6916" width="17.08984375" style="209" customWidth="1"/>
    <col min="6917" max="7168" width="12" style="209"/>
    <col min="7169" max="7170" width="17.08984375" style="209" customWidth="1"/>
    <col min="7171" max="7171" width="38.90625" style="209" customWidth="1"/>
    <col min="7172" max="7172" width="17.08984375" style="209" customWidth="1"/>
    <col min="7173" max="7424" width="12" style="209"/>
    <col min="7425" max="7426" width="17.08984375" style="209" customWidth="1"/>
    <col min="7427" max="7427" width="38.90625" style="209" customWidth="1"/>
    <col min="7428" max="7428" width="17.08984375" style="209" customWidth="1"/>
    <col min="7429" max="7680" width="12" style="209"/>
    <col min="7681" max="7682" width="17.08984375" style="209" customWidth="1"/>
    <col min="7683" max="7683" width="38.90625" style="209" customWidth="1"/>
    <col min="7684" max="7684" width="17.08984375" style="209" customWidth="1"/>
    <col min="7685" max="7936" width="12" style="209"/>
    <col min="7937" max="7938" width="17.08984375" style="209" customWidth="1"/>
    <col min="7939" max="7939" width="38.90625" style="209" customWidth="1"/>
    <col min="7940" max="7940" width="17.08984375" style="209" customWidth="1"/>
    <col min="7941" max="8192" width="12" style="209"/>
    <col min="8193" max="8194" width="17.08984375" style="209" customWidth="1"/>
    <col min="8195" max="8195" width="38.90625" style="209" customWidth="1"/>
    <col min="8196" max="8196" width="17.08984375" style="209" customWidth="1"/>
    <col min="8197" max="8448" width="12" style="209"/>
    <col min="8449" max="8450" width="17.08984375" style="209" customWidth="1"/>
    <col min="8451" max="8451" width="38.90625" style="209" customWidth="1"/>
    <col min="8452" max="8452" width="17.08984375" style="209" customWidth="1"/>
    <col min="8453" max="8704" width="12" style="209"/>
    <col min="8705" max="8706" width="17.08984375" style="209" customWidth="1"/>
    <col min="8707" max="8707" width="38.90625" style="209" customWidth="1"/>
    <col min="8708" max="8708" width="17.08984375" style="209" customWidth="1"/>
    <col min="8709" max="8960" width="12" style="209"/>
    <col min="8961" max="8962" width="17.08984375" style="209" customWidth="1"/>
    <col min="8963" max="8963" width="38.90625" style="209" customWidth="1"/>
    <col min="8964" max="8964" width="17.08984375" style="209" customWidth="1"/>
    <col min="8965" max="9216" width="12" style="209"/>
    <col min="9217" max="9218" width="17.08984375" style="209" customWidth="1"/>
    <col min="9219" max="9219" width="38.90625" style="209" customWidth="1"/>
    <col min="9220" max="9220" width="17.08984375" style="209" customWidth="1"/>
    <col min="9221" max="9472" width="12" style="209"/>
    <col min="9473" max="9474" width="17.08984375" style="209" customWidth="1"/>
    <col min="9475" max="9475" width="38.90625" style="209" customWidth="1"/>
    <col min="9476" max="9476" width="17.08984375" style="209" customWidth="1"/>
    <col min="9477" max="9728" width="12" style="209"/>
    <col min="9729" max="9730" width="17.08984375" style="209" customWidth="1"/>
    <col min="9731" max="9731" width="38.90625" style="209" customWidth="1"/>
    <col min="9732" max="9732" width="17.08984375" style="209" customWidth="1"/>
    <col min="9733" max="9984" width="12" style="209"/>
    <col min="9985" max="9986" width="17.08984375" style="209" customWidth="1"/>
    <col min="9987" max="9987" width="38.90625" style="209" customWidth="1"/>
    <col min="9988" max="9988" width="17.08984375" style="209" customWidth="1"/>
    <col min="9989" max="10240" width="12" style="209"/>
    <col min="10241" max="10242" width="17.08984375" style="209" customWidth="1"/>
    <col min="10243" max="10243" width="38.90625" style="209" customWidth="1"/>
    <col min="10244" max="10244" width="17.08984375" style="209" customWidth="1"/>
    <col min="10245" max="10496" width="12" style="209"/>
    <col min="10497" max="10498" width="17.08984375" style="209" customWidth="1"/>
    <col min="10499" max="10499" width="38.90625" style="209" customWidth="1"/>
    <col min="10500" max="10500" width="17.08984375" style="209" customWidth="1"/>
    <col min="10501" max="10752" width="12" style="209"/>
    <col min="10753" max="10754" width="17.08984375" style="209" customWidth="1"/>
    <col min="10755" max="10755" width="38.90625" style="209" customWidth="1"/>
    <col min="10756" max="10756" width="17.08984375" style="209" customWidth="1"/>
    <col min="10757" max="11008" width="12" style="209"/>
    <col min="11009" max="11010" width="17.08984375" style="209" customWidth="1"/>
    <col min="11011" max="11011" width="38.90625" style="209" customWidth="1"/>
    <col min="11012" max="11012" width="17.08984375" style="209" customWidth="1"/>
    <col min="11013" max="11264" width="12" style="209"/>
    <col min="11265" max="11266" width="17.08984375" style="209" customWidth="1"/>
    <col min="11267" max="11267" width="38.90625" style="209" customWidth="1"/>
    <col min="11268" max="11268" width="17.08984375" style="209" customWidth="1"/>
    <col min="11269" max="11520" width="12" style="209"/>
    <col min="11521" max="11522" width="17.08984375" style="209" customWidth="1"/>
    <col min="11523" max="11523" width="38.90625" style="209" customWidth="1"/>
    <col min="11524" max="11524" width="17.08984375" style="209" customWidth="1"/>
    <col min="11525" max="11776" width="12" style="209"/>
    <col min="11777" max="11778" width="17.08984375" style="209" customWidth="1"/>
    <col min="11779" max="11779" width="38.90625" style="209" customWidth="1"/>
    <col min="11780" max="11780" width="17.08984375" style="209" customWidth="1"/>
    <col min="11781" max="12032" width="12" style="209"/>
    <col min="12033" max="12034" width="17.08984375" style="209" customWidth="1"/>
    <col min="12035" max="12035" width="38.90625" style="209" customWidth="1"/>
    <col min="12036" max="12036" width="17.08984375" style="209" customWidth="1"/>
    <col min="12037" max="12288" width="12" style="209"/>
    <col min="12289" max="12290" width="17.08984375" style="209" customWidth="1"/>
    <col min="12291" max="12291" width="38.90625" style="209" customWidth="1"/>
    <col min="12292" max="12292" width="17.08984375" style="209" customWidth="1"/>
    <col min="12293" max="12544" width="12" style="209"/>
    <col min="12545" max="12546" width="17.08984375" style="209" customWidth="1"/>
    <col min="12547" max="12547" width="38.90625" style="209" customWidth="1"/>
    <col min="12548" max="12548" width="17.08984375" style="209" customWidth="1"/>
    <col min="12549" max="12800" width="12" style="209"/>
    <col min="12801" max="12802" width="17.08984375" style="209" customWidth="1"/>
    <col min="12803" max="12803" width="38.90625" style="209" customWidth="1"/>
    <col min="12804" max="12804" width="17.08984375" style="209" customWidth="1"/>
    <col min="12805" max="13056" width="12" style="209"/>
    <col min="13057" max="13058" width="17.08984375" style="209" customWidth="1"/>
    <col min="13059" max="13059" width="38.90625" style="209" customWidth="1"/>
    <col min="13060" max="13060" width="17.08984375" style="209" customWidth="1"/>
    <col min="13061" max="13312" width="12" style="209"/>
    <col min="13313" max="13314" width="17.08984375" style="209" customWidth="1"/>
    <col min="13315" max="13315" width="38.90625" style="209" customWidth="1"/>
    <col min="13316" max="13316" width="17.08984375" style="209" customWidth="1"/>
    <col min="13317" max="13568" width="12" style="209"/>
    <col min="13569" max="13570" width="17.08984375" style="209" customWidth="1"/>
    <col min="13571" max="13571" width="38.90625" style="209" customWidth="1"/>
    <col min="13572" max="13572" width="17.08984375" style="209" customWidth="1"/>
    <col min="13573" max="13824" width="12" style="209"/>
    <col min="13825" max="13826" width="17.08984375" style="209" customWidth="1"/>
    <col min="13827" max="13827" width="38.90625" style="209" customWidth="1"/>
    <col min="13828" max="13828" width="17.08984375" style="209" customWidth="1"/>
    <col min="13829" max="14080" width="12" style="209"/>
    <col min="14081" max="14082" width="17.08984375" style="209" customWidth="1"/>
    <col min="14083" max="14083" width="38.90625" style="209" customWidth="1"/>
    <col min="14084" max="14084" width="17.08984375" style="209" customWidth="1"/>
    <col min="14085" max="14336" width="12" style="209"/>
    <col min="14337" max="14338" width="17.08984375" style="209" customWidth="1"/>
    <col min="14339" max="14339" width="38.90625" style="209" customWidth="1"/>
    <col min="14340" max="14340" width="17.08984375" style="209" customWidth="1"/>
    <col min="14341" max="14592" width="12" style="209"/>
    <col min="14593" max="14594" width="17.08984375" style="209" customWidth="1"/>
    <col min="14595" max="14595" width="38.90625" style="209" customWidth="1"/>
    <col min="14596" max="14596" width="17.08984375" style="209" customWidth="1"/>
    <col min="14597" max="14848" width="12" style="209"/>
    <col min="14849" max="14850" width="17.08984375" style="209" customWidth="1"/>
    <col min="14851" max="14851" width="38.90625" style="209" customWidth="1"/>
    <col min="14852" max="14852" width="17.08984375" style="209" customWidth="1"/>
    <col min="14853" max="15104" width="12" style="209"/>
    <col min="15105" max="15106" width="17.08984375" style="209" customWidth="1"/>
    <col min="15107" max="15107" width="38.90625" style="209" customWidth="1"/>
    <col min="15108" max="15108" width="17.08984375" style="209" customWidth="1"/>
    <col min="15109" max="15360" width="12" style="209"/>
    <col min="15361" max="15362" width="17.08984375" style="209" customWidth="1"/>
    <col min="15363" max="15363" width="38.90625" style="209" customWidth="1"/>
    <col min="15364" max="15364" width="17.08984375" style="209" customWidth="1"/>
    <col min="15365" max="15616" width="12" style="209"/>
    <col min="15617" max="15618" width="17.08984375" style="209" customWidth="1"/>
    <col min="15619" max="15619" width="38.90625" style="209" customWidth="1"/>
    <col min="15620" max="15620" width="17.08984375" style="209" customWidth="1"/>
    <col min="15621" max="15872" width="12" style="209"/>
    <col min="15873" max="15874" width="17.08984375" style="209" customWidth="1"/>
    <col min="15875" max="15875" width="38.90625" style="209" customWidth="1"/>
    <col min="15876" max="15876" width="17.08984375" style="209" customWidth="1"/>
    <col min="15877" max="16128" width="12" style="209"/>
    <col min="16129" max="16130" width="17.08984375" style="209" customWidth="1"/>
    <col min="16131" max="16131" width="38.90625" style="209" customWidth="1"/>
    <col min="16132" max="16132" width="17.08984375" style="209" customWidth="1"/>
    <col min="16133" max="16384" width="12" style="209"/>
  </cols>
  <sheetData>
    <row r="1" spans="1:4" s="196" customFormat="1" ht="27.5">
      <c r="A1" s="583" t="s">
        <v>63</v>
      </c>
      <c r="B1" s="584"/>
      <c r="C1" s="584"/>
      <c r="D1" s="584"/>
    </row>
    <row r="2" spans="1:4" s="197" customFormat="1" ht="31">
      <c r="A2" s="600" t="s">
        <v>162</v>
      </c>
      <c r="B2" s="586"/>
      <c r="C2" s="586"/>
      <c r="D2" s="586"/>
    </row>
    <row r="3" spans="1:4" s="195" customFormat="1" ht="21.5">
      <c r="A3" s="601" t="s">
        <v>293</v>
      </c>
      <c r="B3" s="602"/>
      <c r="C3" s="602"/>
      <c r="D3" s="602"/>
    </row>
    <row r="4" spans="1:4" s="195" customFormat="1" ht="17.5" thickBot="1">
      <c r="B4" s="311"/>
      <c r="D4" s="189" t="s">
        <v>67</v>
      </c>
    </row>
    <row r="5" spans="1:4" s="312" customFormat="1" ht="20.25" customHeight="1">
      <c r="A5" s="603" t="s">
        <v>180</v>
      </c>
      <c r="B5" s="605" t="s">
        <v>181</v>
      </c>
      <c r="C5" s="607" t="s">
        <v>182</v>
      </c>
      <c r="D5" s="609" t="s">
        <v>183</v>
      </c>
    </row>
    <row r="6" spans="1:4" s="312" customFormat="1" ht="20.25" customHeight="1">
      <c r="A6" s="604"/>
      <c r="B6" s="606"/>
      <c r="C6" s="608"/>
      <c r="D6" s="610"/>
    </row>
    <row r="7" spans="1:4" s="195" customFormat="1" ht="12" customHeight="1">
      <c r="A7" s="313"/>
      <c r="B7" s="314"/>
      <c r="C7" s="315"/>
      <c r="D7" s="190"/>
    </row>
    <row r="8" spans="1:4" s="195" customFormat="1" ht="30" customHeight="1">
      <c r="A8" s="316">
        <v>24006</v>
      </c>
      <c r="B8" s="324">
        <f>SUM(B9:B16)</f>
        <v>25964</v>
      </c>
      <c r="C8" s="317" t="s">
        <v>184</v>
      </c>
      <c r="D8" s="318">
        <f>SUM(D9:D16)</f>
        <v>25823</v>
      </c>
    </row>
    <row r="9" spans="1:4" s="195" customFormat="1" ht="30" customHeight="1">
      <c r="A9" s="319">
        <v>15329</v>
      </c>
      <c r="B9" s="320">
        <v>16141</v>
      </c>
      <c r="C9" s="321" t="s">
        <v>185</v>
      </c>
      <c r="D9" s="322">
        <v>16299</v>
      </c>
    </row>
    <row r="10" spans="1:4" s="195" customFormat="1" ht="30" customHeight="1">
      <c r="A10" s="319">
        <v>460</v>
      </c>
      <c r="B10" s="320">
        <v>460</v>
      </c>
      <c r="C10" s="321" t="s">
        <v>272</v>
      </c>
      <c r="D10" s="322">
        <v>474</v>
      </c>
    </row>
    <row r="11" spans="1:4" s="195" customFormat="1" ht="30" customHeight="1">
      <c r="A11" s="319">
        <v>595</v>
      </c>
      <c r="B11" s="320">
        <v>760</v>
      </c>
      <c r="C11" s="321" t="s">
        <v>186</v>
      </c>
      <c r="D11" s="322">
        <v>787</v>
      </c>
    </row>
    <row r="12" spans="1:4" s="195" customFormat="1" ht="30.75" hidden="1" customHeight="1">
      <c r="A12" s="319"/>
      <c r="B12" s="320"/>
      <c r="C12" s="321" t="s">
        <v>187</v>
      </c>
      <c r="D12" s="322"/>
    </row>
    <row r="13" spans="1:4" s="195" customFormat="1" ht="30" customHeight="1">
      <c r="A13" s="319">
        <v>4253</v>
      </c>
      <c r="B13" s="320">
        <v>4592</v>
      </c>
      <c r="C13" s="321" t="s">
        <v>188</v>
      </c>
      <c r="D13" s="322">
        <v>4337</v>
      </c>
    </row>
    <row r="14" spans="1:4" s="195" customFormat="1" ht="30" customHeight="1">
      <c r="A14" s="319">
        <v>1426</v>
      </c>
      <c r="B14" s="323">
        <v>1758</v>
      </c>
      <c r="C14" s="321" t="s">
        <v>189</v>
      </c>
      <c r="D14" s="322">
        <v>1657</v>
      </c>
    </row>
    <row r="15" spans="1:4" s="195" customFormat="1" ht="30" customHeight="1">
      <c r="A15" s="319">
        <v>1943</v>
      </c>
      <c r="B15" s="323">
        <v>2251</v>
      </c>
      <c r="C15" s="321" t="s">
        <v>190</v>
      </c>
      <c r="D15" s="322">
        <v>2267</v>
      </c>
    </row>
    <row r="16" spans="1:4" s="195" customFormat="1" ht="30" customHeight="1">
      <c r="A16" s="319">
        <v>1</v>
      </c>
      <c r="B16" s="323">
        <v>2</v>
      </c>
      <c r="C16" s="321" t="s">
        <v>191</v>
      </c>
      <c r="D16" s="322">
        <v>2</v>
      </c>
    </row>
    <row r="17" spans="1:18" s="195" customFormat="1" ht="30" customHeight="1">
      <c r="A17" s="316">
        <v>6403</v>
      </c>
      <c r="B17" s="324">
        <f>SUM(B18:B26)</f>
        <v>7036</v>
      </c>
      <c r="C17" s="317" t="s">
        <v>192</v>
      </c>
      <c r="D17" s="318">
        <f>SUM(D18:D26)</f>
        <v>7281</v>
      </c>
    </row>
    <row r="18" spans="1:18" s="195" customFormat="1" ht="30" customHeight="1">
      <c r="A18" s="319">
        <v>263</v>
      </c>
      <c r="B18" s="323">
        <v>332</v>
      </c>
      <c r="C18" s="321" t="s">
        <v>193</v>
      </c>
      <c r="D18" s="322">
        <v>322</v>
      </c>
    </row>
    <row r="19" spans="1:18" s="195" customFormat="1" ht="30" customHeight="1">
      <c r="A19" s="319">
        <v>1013</v>
      </c>
      <c r="B19" s="323">
        <v>1039</v>
      </c>
      <c r="C19" s="321" t="s">
        <v>194</v>
      </c>
      <c r="D19" s="322">
        <v>1288</v>
      </c>
    </row>
    <row r="20" spans="1:18" s="195" customFormat="1" ht="30" customHeight="1">
      <c r="A20" s="319">
        <v>35</v>
      </c>
      <c r="B20" s="323">
        <v>60</v>
      </c>
      <c r="C20" s="321" t="s">
        <v>195</v>
      </c>
      <c r="D20" s="322">
        <v>55</v>
      </c>
    </row>
    <row r="21" spans="1:18" s="195" customFormat="1" ht="30" customHeight="1">
      <c r="A21" s="319">
        <v>850</v>
      </c>
      <c r="B21" s="323">
        <v>952</v>
      </c>
      <c r="C21" s="321" t="s">
        <v>196</v>
      </c>
      <c r="D21" s="322">
        <v>938</v>
      </c>
    </row>
    <row r="22" spans="1:18" s="195" customFormat="1" ht="30" customHeight="1">
      <c r="A22" s="319">
        <v>65</v>
      </c>
      <c r="B22" s="323">
        <v>130</v>
      </c>
      <c r="C22" s="321" t="s">
        <v>273</v>
      </c>
      <c r="D22" s="322">
        <v>56</v>
      </c>
    </row>
    <row r="23" spans="1:18" s="206" customFormat="1" ht="33" customHeight="1">
      <c r="A23" s="319">
        <v>3</v>
      </c>
      <c r="B23" s="323">
        <v>5</v>
      </c>
      <c r="C23" s="321" t="s">
        <v>197</v>
      </c>
      <c r="D23" s="322">
        <v>5</v>
      </c>
      <c r="E23" s="195"/>
      <c r="F23" s="195"/>
      <c r="G23" s="195"/>
      <c r="H23" s="195"/>
      <c r="I23" s="195"/>
      <c r="J23" s="195"/>
      <c r="K23" s="195"/>
      <c r="L23" s="195"/>
      <c r="M23" s="195"/>
      <c r="N23" s="195"/>
      <c r="O23" s="195"/>
      <c r="P23" s="195"/>
      <c r="Q23" s="195"/>
      <c r="R23" s="195"/>
    </row>
    <row r="24" spans="1:18" s="195" customFormat="1" ht="30" customHeight="1">
      <c r="A24" s="319">
        <v>3544</v>
      </c>
      <c r="B24" s="323">
        <v>3612</v>
      </c>
      <c r="C24" s="321" t="s">
        <v>198</v>
      </c>
      <c r="D24" s="322">
        <v>3730</v>
      </c>
    </row>
    <row r="25" spans="1:18" s="195" customFormat="1" ht="30" customHeight="1">
      <c r="A25" s="319">
        <v>611</v>
      </c>
      <c r="B25" s="323">
        <v>886</v>
      </c>
      <c r="C25" s="321" t="s">
        <v>199</v>
      </c>
      <c r="D25" s="322">
        <v>867</v>
      </c>
    </row>
    <row r="26" spans="1:18" s="195" customFormat="1" ht="30" customHeight="1">
      <c r="A26" s="319">
        <v>17</v>
      </c>
      <c r="B26" s="323">
        <v>20</v>
      </c>
      <c r="C26" s="321" t="s">
        <v>200</v>
      </c>
      <c r="D26" s="322">
        <v>20</v>
      </c>
    </row>
    <row r="27" spans="1:18" s="195" customFormat="1" ht="30" customHeight="1">
      <c r="A27" s="316">
        <v>320</v>
      </c>
      <c r="B27" s="324">
        <f>SUM(B28:B29)</f>
        <v>294</v>
      </c>
      <c r="C27" s="317" t="s">
        <v>201</v>
      </c>
      <c r="D27" s="318">
        <f>SUM(D28:D29)</f>
        <v>280</v>
      </c>
    </row>
    <row r="28" spans="1:18" s="195" customFormat="1" ht="30.75" customHeight="1" thickBot="1">
      <c r="A28" s="325">
        <v>27</v>
      </c>
      <c r="B28" s="326">
        <v>27</v>
      </c>
      <c r="C28" s="327" t="s">
        <v>202</v>
      </c>
      <c r="D28" s="328">
        <v>27</v>
      </c>
    </row>
    <row r="29" spans="1:18" s="31" customFormat="1" ht="34" customHeight="1">
      <c r="A29" s="329">
        <v>293</v>
      </c>
      <c r="B29" s="330">
        <v>267</v>
      </c>
      <c r="C29" s="331" t="s">
        <v>203</v>
      </c>
      <c r="D29" s="332">
        <v>253</v>
      </c>
    </row>
    <row r="30" spans="1:18" s="195" customFormat="1" ht="34" customHeight="1">
      <c r="A30" s="316">
        <v>4282</v>
      </c>
      <c r="B30" s="324">
        <f>SUM(B31:B34)</f>
        <v>4553</v>
      </c>
      <c r="C30" s="317" t="s">
        <v>274</v>
      </c>
      <c r="D30" s="318">
        <f>SUM(D31:D34)</f>
        <v>4492</v>
      </c>
    </row>
    <row r="31" spans="1:18" s="195" customFormat="1" ht="34" customHeight="1">
      <c r="A31" s="319">
        <v>2446</v>
      </c>
      <c r="B31" s="323">
        <v>2477</v>
      </c>
      <c r="C31" s="321" t="s">
        <v>204</v>
      </c>
      <c r="D31" s="322">
        <v>2470</v>
      </c>
    </row>
    <row r="32" spans="1:18" s="195" customFormat="1" ht="34" customHeight="1">
      <c r="A32" s="319">
        <v>1778</v>
      </c>
      <c r="B32" s="323">
        <v>2001</v>
      </c>
      <c r="C32" s="321" t="s">
        <v>205</v>
      </c>
      <c r="D32" s="322">
        <v>1972</v>
      </c>
    </row>
    <row r="33" spans="1:4" s="195" customFormat="1" ht="34" customHeight="1">
      <c r="A33" s="319">
        <v>34</v>
      </c>
      <c r="B33" s="323">
        <v>36</v>
      </c>
      <c r="C33" s="321" t="s">
        <v>206</v>
      </c>
      <c r="D33" s="322">
        <v>26</v>
      </c>
    </row>
    <row r="34" spans="1:4" s="195" customFormat="1" ht="34" customHeight="1">
      <c r="A34" s="319">
        <v>25</v>
      </c>
      <c r="B34" s="323">
        <v>39</v>
      </c>
      <c r="C34" s="321" t="s">
        <v>207</v>
      </c>
      <c r="D34" s="322">
        <v>24</v>
      </c>
    </row>
    <row r="35" spans="1:4" s="195" customFormat="1" ht="34" customHeight="1">
      <c r="A35" s="316">
        <f>SUM(A36:A37)</f>
        <v>1522</v>
      </c>
      <c r="B35" s="324">
        <v>1656</v>
      </c>
      <c r="C35" s="317" t="s">
        <v>275</v>
      </c>
      <c r="D35" s="318">
        <f>SUM(D36:D37)</f>
        <v>1760</v>
      </c>
    </row>
    <row r="36" spans="1:4" s="195" customFormat="1" ht="34" customHeight="1">
      <c r="A36" s="319">
        <v>78</v>
      </c>
      <c r="B36" s="323">
        <v>67</v>
      </c>
      <c r="C36" s="321" t="s">
        <v>231</v>
      </c>
      <c r="D36" s="322">
        <v>49</v>
      </c>
    </row>
    <row r="37" spans="1:4" s="195" customFormat="1" ht="34" customHeight="1">
      <c r="A37" s="319">
        <v>1444</v>
      </c>
      <c r="B37" s="323">
        <v>1589</v>
      </c>
      <c r="C37" s="321" t="s">
        <v>208</v>
      </c>
      <c r="D37" s="322">
        <v>1711</v>
      </c>
    </row>
    <row r="38" spans="1:4" s="195" customFormat="1" ht="34" customHeight="1">
      <c r="A38" s="316">
        <f>SUM(A39:A40)</f>
        <v>501</v>
      </c>
      <c r="B38" s="324">
        <f>SUM(B39:B40)</f>
        <v>519</v>
      </c>
      <c r="C38" s="317" t="s">
        <v>232</v>
      </c>
      <c r="D38" s="318">
        <f>SUM(D39:D40)</f>
        <v>524</v>
      </c>
    </row>
    <row r="39" spans="1:4" s="195" customFormat="1" ht="34" customHeight="1">
      <c r="A39" s="319">
        <v>11</v>
      </c>
      <c r="B39" s="323">
        <v>12</v>
      </c>
      <c r="C39" s="321" t="s">
        <v>209</v>
      </c>
      <c r="D39" s="322">
        <v>12</v>
      </c>
    </row>
    <row r="40" spans="1:4" s="195" customFormat="1" ht="34" customHeight="1">
      <c r="A40" s="319">
        <v>490</v>
      </c>
      <c r="B40" s="323">
        <v>507</v>
      </c>
      <c r="C40" s="321" t="s">
        <v>210</v>
      </c>
      <c r="D40" s="322">
        <v>512</v>
      </c>
    </row>
    <row r="41" spans="1:4" s="195" customFormat="1" ht="34" customHeight="1">
      <c r="A41" s="316">
        <f>SUM(A42:A43)</f>
        <v>120</v>
      </c>
      <c r="B41" s="324">
        <v>134</v>
      </c>
      <c r="C41" s="339" t="s">
        <v>277</v>
      </c>
      <c r="D41" s="318">
        <f>SUM(D42:D43)</f>
        <v>141</v>
      </c>
    </row>
    <row r="42" spans="1:4" s="195" customFormat="1" ht="33.75" customHeight="1">
      <c r="A42" s="319">
        <v>4</v>
      </c>
      <c r="B42" s="323">
        <v>4</v>
      </c>
      <c r="C42" s="321" t="s">
        <v>276</v>
      </c>
      <c r="D42" s="322">
        <v>4</v>
      </c>
    </row>
    <row r="43" spans="1:4" s="195" customFormat="1" ht="34.5" customHeight="1">
      <c r="A43" s="319">
        <v>116</v>
      </c>
      <c r="B43" s="323">
        <v>130</v>
      </c>
      <c r="C43" s="321" t="s">
        <v>211</v>
      </c>
      <c r="D43" s="322">
        <v>137</v>
      </c>
    </row>
    <row r="44" spans="1:4" s="195" customFormat="1" ht="34.5" customHeight="1">
      <c r="A44" s="316">
        <v>1</v>
      </c>
      <c r="B44" s="324">
        <v>2</v>
      </c>
      <c r="C44" s="317" t="s">
        <v>212</v>
      </c>
      <c r="D44" s="318">
        <f>D45</f>
        <v>2</v>
      </c>
    </row>
    <row r="45" spans="1:4" s="195" customFormat="1" ht="39" customHeight="1">
      <c r="A45" s="467">
        <v>1</v>
      </c>
      <c r="B45" s="323">
        <v>2</v>
      </c>
      <c r="C45" s="321" t="s">
        <v>213</v>
      </c>
      <c r="D45" s="322">
        <v>2</v>
      </c>
    </row>
    <row r="46" spans="1:4" s="336" customFormat="1" ht="33" customHeight="1" thickBot="1">
      <c r="A46" s="333">
        <f>A8+A17+A27+A30+A35+A38+A41+A44+1</f>
        <v>37156</v>
      </c>
      <c r="B46" s="393">
        <f>B8+B17+B27+B30+B35+B38+B41+B44</f>
        <v>40158</v>
      </c>
      <c r="C46" s="334" t="s">
        <v>214</v>
      </c>
      <c r="D46" s="335">
        <f>D8+D17+D27+D30+D35+D38+D41+D44</f>
        <v>40303</v>
      </c>
    </row>
    <row r="47" spans="1:4">
      <c r="A47" s="337">
        <f>A46-A8-A17-A30-A35-A44-A38-A41-A27</f>
        <v>1</v>
      </c>
      <c r="B47" s="338">
        <f>B46-B8-B17-B30-B35-B44-B38-B41-B27</f>
        <v>0</v>
      </c>
      <c r="D47" s="338">
        <f>D46-D8-D17-D30-D35-D44-D38-D41-D27</f>
        <v>0</v>
      </c>
    </row>
    <row r="48" spans="1:4">
      <c r="A48" s="337">
        <f>A46-SUM(A9:A16)-SUM(A18:A26)-SUM(A28:A29)-SUM(A31:A34)-SUM(A36:A37)-SUM(A39:A40)-SUM(A42:A43)-A45</f>
        <v>1</v>
      </c>
      <c r="B48" s="338">
        <f>B46-SUM(B9:B16)-SUM(B18:B26)-SUM(B28:B29)-SUM(B31:B34)-SUM(B36:B37)-SUM(B39:B40)-SUM(B42:B43)-B45</f>
        <v>0</v>
      </c>
      <c r="D48" s="338">
        <f>D46-SUM(D9:D16)-SUM(D18:D26)-SUM(D28:D29)-SUM(D31:D34)-SUM(D36:D37)-SUM(D39:D40)-SUM(D42:D43)-D45</f>
        <v>0</v>
      </c>
    </row>
  </sheetData>
  <mergeCells count="7">
    <mergeCell ref="A1:D1"/>
    <mergeCell ref="A2:D2"/>
    <mergeCell ref="A3:D3"/>
    <mergeCell ref="A5:A6"/>
    <mergeCell ref="B5:B6"/>
    <mergeCell ref="C5:C6"/>
    <mergeCell ref="D5:D6"/>
  </mergeCells>
  <phoneticPr fontId="40" type="noConversion"/>
  <pageMargins left="0.59055118110236227" right="0.59055118110236227" top="0.9055118110236221" bottom="0.9055118110236221" header="0.47244094488188981" footer="0.47244094488188981"/>
  <pageSetup paperSize="9" firstPageNumber="24" orientation="portrait" useFirstPageNumber="1" r:id="rId1"/>
  <headerFooter alignWithMargins="0">
    <oddFooter>&amp;C&amp;"Times New Roman,標準"&amp;P</oddFooter>
  </headerFooter>
  <rowBreaks count="1" manualBreakCount="1">
    <brk id="28" max="3"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CCFF"/>
  </sheetPr>
  <dimension ref="A1:A92"/>
  <sheetViews>
    <sheetView showGridLines="0" view="pageBreakPreview" topLeftCell="A82" zoomScaleSheetLayoutView="100" workbookViewId="0">
      <selection activeCell="A81" sqref="A81"/>
    </sheetView>
  </sheetViews>
  <sheetFormatPr defaultColWidth="12" defaultRowHeight="15.5"/>
  <cols>
    <col min="1" max="1" width="98.36328125" style="249" customWidth="1"/>
    <col min="2" max="16384" width="12" style="249"/>
  </cols>
  <sheetData>
    <row r="1" spans="1:1" s="242" customFormat="1" ht="27.5">
      <c r="A1" s="296" t="s">
        <v>3</v>
      </c>
    </row>
    <row r="2" spans="1:1" s="243" customFormat="1" ht="31">
      <c r="A2" s="297" t="s">
        <v>163</v>
      </c>
    </row>
    <row r="3" spans="1:1" s="244" customFormat="1" ht="22" thickBot="1">
      <c r="A3" s="384" t="s">
        <v>293</v>
      </c>
    </row>
    <row r="4" spans="1:1" s="246" customFormat="1" ht="5.25" customHeight="1">
      <c r="A4" s="245"/>
    </row>
    <row r="5" spans="1:1" s="246" customFormat="1" ht="26.25" customHeight="1">
      <c r="A5" s="425" t="s">
        <v>372</v>
      </c>
    </row>
    <row r="6" spans="1:1" s="246" customFormat="1" ht="21.75" customHeight="1">
      <c r="A6" s="299" t="s">
        <v>168</v>
      </c>
    </row>
    <row r="7" spans="1:1" s="246" customFormat="1" ht="21.75" customHeight="1">
      <c r="A7" s="300" t="s">
        <v>300</v>
      </c>
    </row>
    <row r="8" spans="1:1" s="246" customFormat="1" ht="24" customHeight="1">
      <c r="A8" s="299" t="s">
        <v>313</v>
      </c>
    </row>
    <row r="9" spans="1:1" s="246" customFormat="1" ht="21.75" customHeight="1">
      <c r="A9" s="300" t="s">
        <v>301</v>
      </c>
    </row>
    <row r="10" spans="1:1" s="246" customFormat="1" ht="24" customHeight="1">
      <c r="A10" s="299" t="s">
        <v>169</v>
      </c>
    </row>
    <row r="11" spans="1:1" s="246" customFormat="1" ht="39" customHeight="1">
      <c r="A11" s="300" t="s">
        <v>469</v>
      </c>
    </row>
    <row r="12" spans="1:1" s="246" customFormat="1" ht="22.5" customHeight="1">
      <c r="A12" s="299" t="s">
        <v>170</v>
      </c>
    </row>
    <row r="13" spans="1:1" s="246" customFormat="1" ht="21.75" customHeight="1">
      <c r="A13" s="300" t="s">
        <v>253</v>
      </c>
    </row>
    <row r="14" spans="1:1" s="246" customFormat="1" ht="21.75" customHeight="1">
      <c r="A14" s="300" t="s">
        <v>357</v>
      </c>
    </row>
    <row r="15" spans="1:1" s="246" customFormat="1" ht="24" customHeight="1">
      <c r="A15" s="299" t="s">
        <v>314</v>
      </c>
    </row>
    <row r="16" spans="1:1" s="246" customFormat="1" ht="22.5" customHeight="1">
      <c r="A16" s="300" t="s">
        <v>455</v>
      </c>
    </row>
    <row r="17" spans="1:1" s="246" customFormat="1" ht="22.5" customHeight="1">
      <c r="A17" s="300" t="s">
        <v>456</v>
      </c>
    </row>
    <row r="18" spans="1:1" s="246" customFormat="1" ht="22.5" customHeight="1">
      <c r="A18" s="300" t="s">
        <v>457</v>
      </c>
    </row>
    <row r="19" spans="1:1" s="246" customFormat="1" ht="21.75" customHeight="1">
      <c r="A19" s="299" t="s">
        <v>171</v>
      </c>
    </row>
    <row r="20" spans="1:1" s="246" customFormat="1" ht="21.75" customHeight="1">
      <c r="A20" s="300" t="s">
        <v>462</v>
      </c>
    </row>
    <row r="21" spans="1:1" s="246" customFormat="1" ht="21.75" customHeight="1">
      <c r="A21" s="300" t="s">
        <v>465</v>
      </c>
    </row>
    <row r="22" spans="1:1" s="246" customFormat="1" ht="21.75" customHeight="1">
      <c r="A22" s="300" t="s">
        <v>466</v>
      </c>
    </row>
    <row r="23" spans="1:1" s="246" customFormat="1" ht="21.75" customHeight="1">
      <c r="A23" s="300" t="s">
        <v>464</v>
      </c>
    </row>
    <row r="24" spans="1:1" s="246" customFormat="1" ht="21.75" customHeight="1">
      <c r="A24" s="300" t="s">
        <v>463</v>
      </c>
    </row>
    <row r="25" spans="1:1" s="246" customFormat="1" ht="21.75" customHeight="1">
      <c r="A25" s="300" t="s">
        <v>467</v>
      </c>
    </row>
    <row r="26" spans="1:1" s="246" customFormat="1" ht="22.5" customHeight="1">
      <c r="A26" s="299" t="s">
        <v>315</v>
      </c>
    </row>
    <row r="27" spans="1:1" s="246" customFormat="1" ht="21.75" customHeight="1">
      <c r="A27" s="300" t="s">
        <v>172</v>
      </c>
    </row>
    <row r="28" spans="1:1" s="246" customFormat="1" ht="21.75" customHeight="1">
      <c r="A28" s="300" t="s">
        <v>321</v>
      </c>
    </row>
    <row r="29" spans="1:1" s="246" customFormat="1" ht="23.25" customHeight="1">
      <c r="A29" s="386" t="s">
        <v>316</v>
      </c>
    </row>
    <row r="30" spans="1:1" s="246" customFormat="1" ht="21.75" customHeight="1">
      <c r="A30" s="299" t="s">
        <v>317</v>
      </c>
    </row>
    <row r="31" spans="1:1" s="246" customFormat="1" ht="21.75" customHeight="1">
      <c r="A31" s="300" t="s">
        <v>302</v>
      </c>
    </row>
    <row r="32" spans="1:1" s="246" customFormat="1" ht="21.75" customHeight="1">
      <c r="A32" s="387" t="s">
        <v>318</v>
      </c>
    </row>
    <row r="33" spans="1:1" s="246" customFormat="1" ht="19.5" customHeight="1">
      <c r="A33" s="301" t="s">
        <v>303</v>
      </c>
    </row>
    <row r="34" spans="1:1" s="246" customFormat="1" ht="3" customHeight="1" thickBot="1">
      <c r="A34" s="302"/>
    </row>
    <row r="35" spans="1:1" s="246" customFormat="1" ht="7.5" customHeight="1">
      <c r="A35" s="387"/>
    </row>
    <row r="36" spans="1:1" s="246" customFormat="1" ht="22.5" customHeight="1">
      <c r="A36" s="387" t="s">
        <v>319</v>
      </c>
    </row>
    <row r="37" spans="1:1" s="246" customFormat="1" ht="39.75" customHeight="1">
      <c r="A37" s="301" t="s">
        <v>428</v>
      </c>
    </row>
    <row r="38" spans="1:1" s="246" customFormat="1" ht="24" customHeight="1">
      <c r="A38" s="387" t="s">
        <v>320</v>
      </c>
    </row>
    <row r="39" spans="1:1" s="246" customFormat="1" ht="24" customHeight="1">
      <c r="A39" s="300" t="s">
        <v>304</v>
      </c>
    </row>
    <row r="40" spans="1:1" s="246" customFormat="1" ht="24" customHeight="1">
      <c r="A40" s="300" t="s">
        <v>322</v>
      </c>
    </row>
    <row r="41" spans="1:1" s="246" customFormat="1" ht="24" customHeight="1">
      <c r="A41" s="300" t="s">
        <v>177</v>
      </c>
    </row>
    <row r="42" spans="1:1" s="246" customFormat="1" ht="23.25" customHeight="1">
      <c r="A42" s="387" t="s">
        <v>323</v>
      </c>
    </row>
    <row r="43" spans="1:1" s="246" customFormat="1" ht="24" customHeight="1">
      <c r="A43" s="301" t="s">
        <v>324</v>
      </c>
    </row>
    <row r="44" spans="1:1" s="246" customFormat="1" ht="23.25" customHeight="1">
      <c r="A44" s="387" t="s">
        <v>325</v>
      </c>
    </row>
    <row r="45" spans="1:1" s="246" customFormat="1" ht="23.25" customHeight="1">
      <c r="A45" s="301" t="s">
        <v>217</v>
      </c>
    </row>
    <row r="46" spans="1:1" s="246" customFormat="1" ht="27.75" customHeight="1">
      <c r="A46" s="387" t="s">
        <v>326</v>
      </c>
    </row>
    <row r="47" spans="1:1" s="246" customFormat="1" ht="24.75" customHeight="1">
      <c r="A47" s="301" t="s">
        <v>426</v>
      </c>
    </row>
    <row r="48" spans="1:1" s="246" customFormat="1" ht="24.75" customHeight="1">
      <c r="A48" s="301" t="s">
        <v>427</v>
      </c>
    </row>
    <row r="49" spans="1:1" s="246" customFormat="1" ht="24.75" customHeight="1">
      <c r="A49" s="301" t="s">
        <v>472</v>
      </c>
    </row>
    <row r="50" spans="1:1" s="246" customFormat="1" ht="24.75" customHeight="1">
      <c r="A50" s="301" t="s">
        <v>473</v>
      </c>
    </row>
    <row r="51" spans="1:1" s="246" customFormat="1" ht="25.5" customHeight="1">
      <c r="A51" s="387" t="s">
        <v>327</v>
      </c>
    </row>
    <row r="52" spans="1:1" s="246" customFormat="1" ht="24" customHeight="1">
      <c r="A52" s="301" t="s">
        <v>328</v>
      </c>
    </row>
    <row r="53" spans="1:1" s="246" customFormat="1" ht="24" customHeight="1">
      <c r="A53" s="301" t="s">
        <v>290</v>
      </c>
    </row>
    <row r="54" spans="1:1" s="246" customFormat="1" ht="24" customHeight="1">
      <c r="A54" s="301" t="s">
        <v>305</v>
      </c>
    </row>
    <row r="55" spans="1:1" s="246" customFormat="1" ht="24" customHeight="1">
      <c r="A55" s="387" t="s">
        <v>329</v>
      </c>
    </row>
    <row r="56" spans="1:1" s="246" customFormat="1" ht="24" customHeight="1">
      <c r="A56" s="301" t="s">
        <v>93</v>
      </c>
    </row>
    <row r="57" spans="1:1" s="246" customFormat="1" ht="27" customHeight="1">
      <c r="A57" s="298" t="s">
        <v>330</v>
      </c>
    </row>
    <row r="58" spans="1:1" s="246" customFormat="1" ht="25.5" customHeight="1">
      <c r="A58" s="387" t="s">
        <v>331</v>
      </c>
    </row>
    <row r="59" spans="1:1" s="246" customFormat="1" ht="27.75" customHeight="1">
      <c r="A59" s="301" t="s">
        <v>332</v>
      </c>
    </row>
    <row r="60" spans="1:1" s="246" customFormat="1" ht="24" customHeight="1">
      <c r="A60" s="387" t="s">
        <v>333</v>
      </c>
    </row>
    <row r="61" spans="1:1" s="246" customFormat="1" ht="27.75" customHeight="1" thickBot="1">
      <c r="A61" s="302" t="s">
        <v>306</v>
      </c>
    </row>
    <row r="62" spans="1:1" s="246" customFormat="1" ht="26.25" customHeight="1">
      <c r="A62" s="298" t="s">
        <v>334</v>
      </c>
    </row>
    <row r="63" spans="1:1" s="246" customFormat="1" ht="24" customHeight="1">
      <c r="A63" s="387" t="s">
        <v>335</v>
      </c>
    </row>
    <row r="64" spans="1:1" s="246" customFormat="1" ht="19.5">
      <c r="A64" s="301" t="s">
        <v>307</v>
      </c>
    </row>
    <row r="65" spans="1:1" s="246" customFormat="1" ht="26.25" customHeight="1">
      <c r="A65" s="387" t="s">
        <v>336</v>
      </c>
    </row>
    <row r="66" spans="1:1" s="246" customFormat="1" ht="19.5">
      <c r="A66" s="301" t="s">
        <v>337</v>
      </c>
    </row>
    <row r="67" spans="1:1" s="246" customFormat="1" ht="26.25" customHeight="1">
      <c r="A67" s="387" t="s">
        <v>338</v>
      </c>
    </row>
    <row r="68" spans="1:1" s="246" customFormat="1" ht="19.5">
      <c r="A68" s="301" t="s">
        <v>308</v>
      </c>
    </row>
    <row r="69" spans="1:1" s="246" customFormat="1" ht="26.25" customHeight="1">
      <c r="A69" s="387" t="s">
        <v>339</v>
      </c>
    </row>
    <row r="70" spans="1:1" s="246" customFormat="1" ht="19.5">
      <c r="A70" s="301" t="s">
        <v>309</v>
      </c>
    </row>
    <row r="71" spans="1:1" s="246" customFormat="1" ht="30" customHeight="1">
      <c r="A71" s="298" t="s">
        <v>340</v>
      </c>
    </row>
    <row r="72" spans="1:1" s="246" customFormat="1" ht="26.25" customHeight="1">
      <c r="A72" s="387" t="s">
        <v>341</v>
      </c>
    </row>
    <row r="73" spans="1:1" s="246" customFormat="1" ht="19.5">
      <c r="A73" s="301" t="s">
        <v>310</v>
      </c>
    </row>
    <row r="74" spans="1:1" s="246" customFormat="1" ht="26.25" customHeight="1">
      <c r="A74" s="387" t="s">
        <v>342</v>
      </c>
    </row>
    <row r="75" spans="1:1" s="246" customFormat="1" ht="19.5">
      <c r="A75" s="301" t="s">
        <v>174</v>
      </c>
    </row>
    <row r="76" spans="1:1" s="246" customFormat="1" ht="19.5">
      <c r="A76" s="303" t="s">
        <v>311</v>
      </c>
    </row>
    <row r="77" spans="1:1" s="246" customFormat="1" ht="29.25" customHeight="1">
      <c r="A77" s="298" t="s">
        <v>343</v>
      </c>
    </row>
    <row r="78" spans="1:1" s="246" customFormat="1" ht="26.25" customHeight="1">
      <c r="A78" s="387" t="s">
        <v>344</v>
      </c>
    </row>
    <row r="79" spans="1:1" s="246" customFormat="1" ht="19.5">
      <c r="A79" s="304" t="s">
        <v>233</v>
      </c>
    </row>
    <row r="80" spans="1:1" s="246" customFormat="1" ht="26.25" customHeight="1">
      <c r="A80" s="387" t="s">
        <v>345</v>
      </c>
    </row>
    <row r="81" spans="1:1" s="246" customFormat="1" ht="19.5">
      <c r="A81" s="301" t="s">
        <v>474</v>
      </c>
    </row>
    <row r="82" spans="1:1" s="246" customFormat="1" ht="29.25" customHeight="1">
      <c r="A82" s="298" t="s">
        <v>346</v>
      </c>
    </row>
    <row r="83" spans="1:1" s="246" customFormat="1" ht="24" customHeight="1">
      <c r="A83" s="387" t="s">
        <v>347</v>
      </c>
    </row>
    <row r="84" spans="1:1" s="246" customFormat="1" ht="19.5">
      <c r="A84" s="301" t="s">
        <v>215</v>
      </c>
    </row>
    <row r="85" spans="1:1" s="246" customFormat="1" ht="22.5" customHeight="1">
      <c r="A85" s="387" t="s">
        <v>348</v>
      </c>
    </row>
    <row r="86" spans="1:1" s="246" customFormat="1" ht="19.5">
      <c r="A86" s="301" t="s">
        <v>312</v>
      </c>
    </row>
    <row r="87" spans="1:1" s="246" customFormat="1" ht="24" customHeight="1">
      <c r="A87" s="298" t="s">
        <v>349</v>
      </c>
    </row>
    <row r="88" spans="1:1" s="246" customFormat="1" ht="22.5" customHeight="1">
      <c r="A88" s="387" t="s">
        <v>350</v>
      </c>
    </row>
    <row r="89" spans="1:1" s="246" customFormat="1" ht="19.5">
      <c r="A89" s="304" t="s">
        <v>144</v>
      </c>
    </row>
    <row r="90" spans="1:1" s="246" customFormat="1" ht="14.25" customHeight="1" thickBot="1">
      <c r="A90" s="305"/>
    </row>
    <row r="91" spans="1:1" s="246" customFormat="1" ht="14.25" customHeight="1">
      <c r="A91" s="247"/>
    </row>
    <row r="92" spans="1:1" s="246" customFormat="1" ht="16.5" customHeight="1">
      <c r="A92" s="248"/>
    </row>
  </sheetData>
  <phoneticPr fontId="4" type="noConversion"/>
  <printOptions horizontalCentered="1"/>
  <pageMargins left="0.59055118110236227" right="0.59055118110236227" top="0.9055118110236221" bottom="0.94488188976377963" header="0.47244094488188981" footer="0.47244094488188981"/>
  <pageSetup paperSize="9" firstPageNumber="26" fitToHeight="3"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已命名的範圍</vt:lpstr>
      </vt:variant>
      <vt:variant>
        <vt:i4>14</vt:i4>
      </vt:variant>
    </vt:vector>
  </HeadingPairs>
  <TitlesOfParts>
    <vt:vector size="31" baseType="lpstr">
      <vt:lpstr>收支餘絀預計表</vt:lpstr>
      <vt:lpstr>餘絀撥補預計表</vt:lpstr>
      <vt:lpstr>現金流量預計表</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預計平衡表</vt:lpstr>
      <vt:lpstr>員工人數彙計表</vt:lpstr>
      <vt:lpstr>用人費用彙計表 </vt:lpstr>
      <vt:lpstr>呆帳</vt:lpstr>
      <vt:lpstr>業務費用</vt:lpstr>
      <vt:lpstr>業務費用說明</vt:lpstr>
      <vt:lpstr>'用人費用彙計表 '!Print_Area</vt:lpstr>
      <vt:lpstr>收支餘絀預計表!Print_Area</vt:lpstr>
      <vt:lpstr>呆帳!Print_Area</vt:lpstr>
      <vt:lpstr>現金流量預計表!Print_Area</vt:lpstr>
      <vt:lpstr>業務費用!Print_Area</vt:lpstr>
      <vt:lpstr>業務費用說明!Print_Area</vt:lpstr>
      <vt:lpstr>'資產報廢(秘)'!Print_Area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李正心</cp:lastModifiedBy>
  <cp:lastPrinted>2018-08-06T06:56:13Z</cp:lastPrinted>
  <dcterms:created xsi:type="dcterms:W3CDTF">2002-03-08T01:40:00Z</dcterms:created>
  <dcterms:modified xsi:type="dcterms:W3CDTF">2019-12-12T03:24:30Z</dcterms:modified>
</cp:coreProperties>
</file>