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32C5A85E-7784-4876-A2E2-E037E4CEB7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6" r:id="rId1"/>
    <sheet name="111年1至4月勞保" sheetId="5" r:id="rId2"/>
    <sheet name="104年~110年" sheetId="3" r:id="rId3"/>
    <sheet name="100年~103年" sheetId="2" r:id="rId4"/>
    <sheet name="99年" sheetId="1" r:id="rId5"/>
    <sheet name="96年~98年" sheetId="4" r:id="rId6"/>
  </sheets>
  <definedNames>
    <definedName name="_xlnm.Print_Area" localSheetId="3">'100年~103年'!$A$1:$AA$62,'100年~103年'!#REF!</definedName>
    <definedName name="_xlnm.Print_Area" localSheetId="2">'104年~110年'!$A$1:$AS$62,'104年~110年'!#REF!</definedName>
    <definedName name="_xlnm.Print_Area" localSheetId="1">'111年1至4月勞保'!$A$1:$I$62,'111年1至4月勞保'!#REF!</definedName>
    <definedName name="_xlnm.Print_Area" localSheetId="0">'111年5至12月~112年職保'!$A$1:$O$63,'111年5至12月~112年職保'!#REF!</definedName>
    <definedName name="_xlnm.Print_Area" localSheetId="4">'99年'!$A$1:$I$67,'99年'!#REF!</definedName>
    <definedName name="_xlnm.Print_Titles" localSheetId="3">'100年~103年'!$A:$C,'100年~103年'!$1:$5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'96年~98年'!$A:$C,'96年~98年'!$1:$5</definedName>
    <definedName name="_xlnm.Print_Titles" localSheetId="4">'99年'!$A:$C,'99年'!$1:$5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6" l="1"/>
  <c r="D62" i="6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I43" i="6"/>
  <c r="H43" i="6"/>
  <c r="G43" i="6"/>
  <c r="F43" i="6"/>
  <c r="E42" i="6"/>
  <c r="D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E30" i="6" s="1"/>
  <c r="D31" i="6"/>
  <c r="D30" i="6" s="1"/>
  <c r="I30" i="6"/>
  <c r="H30" i="6"/>
  <c r="G30" i="6"/>
  <c r="F30" i="6"/>
  <c r="E29" i="6"/>
  <c r="D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I6" i="6"/>
  <c r="H6" i="6"/>
  <c r="G6" i="6"/>
  <c r="F6" i="6"/>
  <c r="D43" i="6" l="1"/>
  <c r="E43" i="6"/>
  <c r="E6" i="6"/>
  <c r="D6" i="6"/>
  <c r="K28" i="6"/>
  <c r="J28" i="6"/>
  <c r="K62" i="6" l="1"/>
  <c r="J62" i="6"/>
  <c r="K61" i="6"/>
  <c r="J61" i="6"/>
  <c r="K60" i="6"/>
  <c r="J60" i="6"/>
  <c r="K59" i="6"/>
  <c r="J59" i="6"/>
  <c r="K58" i="6"/>
  <c r="J58" i="6"/>
  <c r="K57" i="6"/>
  <c r="J57" i="6"/>
  <c r="K56" i="6"/>
  <c r="J56" i="6"/>
  <c r="K55" i="6"/>
  <c r="J55" i="6"/>
  <c r="K54" i="6"/>
  <c r="J54" i="6"/>
  <c r="K53" i="6"/>
  <c r="J53" i="6"/>
  <c r="K52" i="6"/>
  <c r="J52" i="6"/>
  <c r="K51" i="6"/>
  <c r="J51" i="6"/>
  <c r="K50" i="6"/>
  <c r="J50" i="6"/>
  <c r="K49" i="6"/>
  <c r="J49" i="6"/>
  <c r="K48" i="6"/>
  <c r="J48" i="6"/>
  <c r="K47" i="6"/>
  <c r="J47" i="6"/>
  <c r="K46" i="6"/>
  <c r="J46" i="6"/>
  <c r="K45" i="6"/>
  <c r="J45" i="6"/>
  <c r="K44" i="6"/>
  <c r="J44" i="6"/>
  <c r="O43" i="6"/>
  <c r="N43" i="6"/>
  <c r="M43" i="6"/>
  <c r="L43" i="6"/>
  <c r="K42" i="6"/>
  <c r="J42" i="6"/>
  <c r="K41" i="6"/>
  <c r="J41" i="6"/>
  <c r="K40" i="6"/>
  <c r="J40" i="6"/>
  <c r="K39" i="6"/>
  <c r="J39" i="6"/>
  <c r="K38" i="6"/>
  <c r="J38" i="6"/>
  <c r="K37" i="6"/>
  <c r="J37" i="6"/>
  <c r="K36" i="6"/>
  <c r="J36" i="6"/>
  <c r="K35" i="6"/>
  <c r="J35" i="6"/>
  <c r="K34" i="6"/>
  <c r="J34" i="6"/>
  <c r="K33" i="6"/>
  <c r="J33" i="6"/>
  <c r="K32" i="6"/>
  <c r="J32" i="6"/>
  <c r="K31" i="6"/>
  <c r="J31" i="6"/>
  <c r="O30" i="6"/>
  <c r="N30" i="6"/>
  <c r="M30" i="6"/>
  <c r="L30" i="6"/>
  <c r="K29" i="6"/>
  <c r="J29" i="6"/>
  <c r="K27" i="6"/>
  <c r="J27" i="6"/>
  <c r="K26" i="6"/>
  <c r="J26" i="6"/>
  <c r="K25" i="6"/>
  <c r="J25" i="6"/>
  <c r="K24" i="6"/>
  <c r="J24" i="6"/>
  <c r="K23" i="6"/>
  <c r="J23" i="6"/>
  <c r="K22" i="6"/>
  <c r="J22" i="6"/>
  <c r="K21" i="6"/>
  <c r="J21" i="6"/>
  <c r="K20" i="6"/>
  <c r="J20" i="6"/>
  <c r="K19" i="6"/>
  <c r="J19" i="6"/>
  <c r="K18" i="6"/>
  <c r="J18" i="6"/>
  <c r="K17" i="6"/>
  <c r="J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J8" i="6"/>
  <c r="K7" i="6"/>
  <c r="J7" i="6"/>
  <c r="O6" i="6"/>
  <c r="N6" i="6"/>
  <c r="M6" i="6"/>
  <c r="L6" i="6"/>
  <c r="K43" i="6" l="1"/>
  <c r="K6" i="6"/>
  <c r="J6" i="6"/>
  <c r="J30" i="6"/>
  <c r="K30" i="6"/>
  <c r="J43" i="6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I42" i="5"/>
  <c r="H42" i="5"/>
  <c r="G42" i="5"/>
  <c r="F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I29" i="5"/>
  <c r="H29" i="5"/>
  <c r="G29" i="5"/>
  <c r="F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I6" i="5"/>
  <c r="H6" i="5"/>
  <c r="G6" i="5"/>
  <c r="F6" i="5"/>
  <c r="D42" i="5" l="1"/>
  <c r="E42" i="5"/>
  <c r="E29" i="5"/>
  <c r="D29" i="5"/>
  <c r="E6" i="5"/>
  <c r="D6" i="5"/>
  <c r="F42" i="3" l="1"/>
  <c r="G42" i="3"/>
  <c r="E61" i="3" l="1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I42" i="3"/>
  <c r="H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E42" i="3" l="1"/>
  <c r="E6" i="3"/>
  <c r="D42" i="3"/>
  <c r="D29" i="3"/>
  <c r="E29" i="3"/>
  <c r="D6" i="3"/>
  <c r="K61" i="3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O42" i="3"/>
  <c r="N42" i="3"/>
  <c r="M42" i="3"/>
  <c r="L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O29" i="3"/>
  <c r="N29" i="3"/>
  <c r="M29" i="3"/>
  <c r="L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O6" i="3"/>
  <c r="N6" i="3"/>
  <c r="M6" i="3"/>
  <c r="L6" i="3"/>
  <c r="J42" i="3" l="1"/>
  <c r="K42" i="3"/>
  <c r="K29" i="3"/>
  <c r="J29" i="3"/>
  <c r="J6" i="3"/>
  <c r="K6" i="3"/>
  <c r="Q61" i="3"/>
  <c r="P61" i="3"/>
  <c r="Q60" i="3"/>
  <c r="P60" i="3"/>
  <c r="Q59" i="3"/>
  <c r="P59" i="3"/>
  <c r="Q58" i="3"/>
  <c r="P58" i="3"/>
  <c r="Q57" i="3"/>
  <c r="P57" i="3"/>
  <c r="Q56" i="3"/>
  <c r="P56" i="3"/>
  <c r="Q55" i="3"/>
  <c r="P55" i="3"/>
  <c r="Q54" i="3"/>
  <c r="P54" i="3"/>
  <c r="Q53" i="3"/>
  <c r="P53" i="3"/>
  <c r="Q52" i="3"/>
  <c r="P52" i="3"/>
  <c r="Q51" i="3"/>
  <c r="P51" i="3"/>
  <c r="Q50" i="3"/>
  <c r="P50" i="3"/>
  <c r="Q49" i="3"/>
  <c r="P49" i="3"/>
  <c r="Q48" i="3"/>
  <c r="P48" i="3"/>
  <c r="Q47" i="3"/>
  <c r="P47" i="3"/>
  <c r="Q46" i="3"/>
  <c r="P46" i="3"/>
  <c r="Q45" i="3"/>
  <c r="P45" i="3"/>
  <c r="Q44" i="3"/>
  <c r="P44" i="3"/>
  <c r="Q43" i="3"/>
  <c r="P43" i="3"/>
  <c r="U42" i="3"/>
  <c r="T42" i="3"/>
  <c r="S42" i="3"/>
  <c r="R42" i="3"/>
  <c r="Q41" i="3"/>
  <c r="P41" i="3"/>
  <c r="Q40" i="3"/>
  <c r="P40" i="3"/>
  <c r="Q39" i="3"/>
  <c r="P39" i="3"/>
  <c r="Q38" i="3"/>
  <c r="P38" i="3"/>
  <c r="Q37" i="3"/>
  <c r="P37" i="3"/>
  <c r="Q36" i="3"/>
  <c r="P36" i="3"/>
  <c r="Q35" i="3"/>
  <c r="P35" i="3"/>
  <c r="Q34" i="3"/>
  <c r="P34" i="3"/>
  <c r="Q33" i="3"/>
  <c r="P33" i="3"/>
  <c r="Q32" i="3"/>
  <c r="P32" i="3"/>
  <c r="Q31" i="3"/>
  <c r="P31" i="3"/>
  <c r="Q30" i="3"/>
  <c r="P30" i="3"/>
  <c r="U29" i="3"/>
  <c r="T29" i="3"/>
  <c r="S29" i="3"/>
  <c r="R29" i="3"/>
  <c r="Q28" i="3"/>
  <c r="P28" i="3"/>
  <c r="Q27" i="3"/>
  <c r="P27" i="3"/>
  <c r="Q26" i="3"/>
  <c r="P26" i="3"/>
  <c r="Q25" i="3"/>
  <c r="P25" i="3"/>
  <c r="Q24" i="3"/>
  <c r="P24" i="3"/>
  <c r="Q23" i="3"/>
  <c r="P23" i="3"/>
  <c r="Q22" i="3"/>
  <c r="P22" i="3"/>
  <c r="Q21" i="3"/>
  <c r="P21" i="3"/>
  <c r="Q20" i="3"/>
  <c r="P20" i="3"/>
  <c r="Q19" i="3"/>
  <c r="P19" i="3"/>
  <c r="Q18" i="3"/>
  <c r="P18" i="3"/>
  <c r="Q17" i="3"/>
  <c r="P17" i="3"/>
  <c r="Q16" i="3"/>
  <c r="P16" i="3"/>
  <c r="Q15" i="3"/>
  <c r="P15" i="3"/>
  <c r="Q14" i="3"/>
  <c r="P14" i="3"/>
  <c r="Q13" i="3"/>
  <c r="P13" i="3"/>
  <c r="Q12" i="3"/>
  <c r="P12" i="3"/>
  <c r="Q11" i="3"/>
  <c r="P11" i="3"/>
  <c r="Q10" i="3"/>
  <c r="P10" i="3"/>
  <c r="Q9" i="3"/>
  <c r="P9" i="3"/>
  <c r="Q8" i="3"/>
  <c r="P8" i="3"/>
  <c r="Q7" i="3"/>
  <c r="P7" i="3"/>
  <c r="U6" i="3"/>
  <c r="T6" i="3"/>
  <c r="S6" i="3"/>
  <c r="R6" i="3"/>
  <c r="P29" i="3" l="1"/>
  <c r="P42" i="3"/>
  <c r="P6" i="3"/>
  <c r="Q6" i="3"/>
  <c r="Q29" i="3"/>
  <c r="Q42" i="3"/>
  <c r="W61" i="3"/>
  <c r="V61" i="3"/>
  <c r="W60" i="3"/>
  <c r="V60" i="3"/>
  <c r="W59" i="3"/>
  <c r="V59" i="3"/>
  <c r="W58" i="3"/>
  <c r="V58" i="3"/>
  <c r="W57" i="3"/>
  <c r="V57" i="3"/>
  <c r="W56" i="3"/>
  <c r="V56" i="3"/>
  <c r="W55" i="3"/>
  <c r="V55" i="3"/>
  <c r="W54" i="3"/>
  <c r="V54" i="3"/>
  <c r="W53" i="3"/>
  <c r="V53" i="3"/>
  <c r="W52" i="3"/>
  <c r="V52" i="3"/>
  <c r="W51" i="3"/>
  <c r="V51" i="3"/>
  <c r="W50" i="3"/>
  <c r="V50" i="3"/>
  <c r="W49" i="3"/>
  <c r="V49" i="3"/>
  <c r="W48" i="3"/>
  <c r="V48" i="3"/>
  <c r="W47" i="3"/>
  <c r="V47" i="3"/>
  <c r="W46" i="3"/>
  <c r="V46" i="3"/>
  <c r="W45" i="3"/>
  <c r="V45" i="3"/>
  <c r="W44" i="3"/>
  <c r="V44" i="3"/>
  <c r="W43" i="3"/>
  <c r="V43" i="3"/>
  <c r="AA42" i="3"/>
  <c r="Z42" i="3"/>
  <c r="Y42" i="3"/>
  <c r="X42" i="3"/>
  <c r="W41" i="3"/>
  <c r="V41" i="3"/>
  <c r="W40" i="3"/>
  <c r="V40" i="3"/>
  <c r="W39" i="3"/>
  <c r="V39" i="3"/>
  <c r="W38" i="3"/>
  <c r="V38" i="3"/>
  <c r="W37" i="3"/>
  <c r="V37" i="3"/>
  <c r="W36" i="3"/>
  <c r="V36" i="3"/>
  <c r="W35" i="3"/>
  <c r="V35" i="3"/>
  <c r="W34" i="3"/>
  <c r="V34" i="3"/>
  <c r="W33" i="3"/>
  <c r="V33" i="3"/>
  <c r="W32" i="3"/>
  <c r="V32" i="3"/>
  <c r="W31" i="3"/>
  <c r="V31" i="3"/>
  <c r="W30" i="3"/>
  <c r="V30" i="3"/>
  <c r="AA29" i="3"/>
  <c r="Z29" i="3"/>
  <c r="Y29" i="3"/>
  <c r="X29" i="3"/>
  <c r="W28" i="3"/>
  <c r="V28" i="3"/>
  <c r="W27" i="3"/>
  <c r="V27" i="3"/>
  <c r="W26" i="3"/>
  <c r="V26" i="3"/>
  <c r="W25" i="3"/>
  <c r="V25" i="3"/>
  <c r="W24" i="3"/>
  <c r="V24" i="3"/>
  <c r="W23" i="3"/>
  <c r="V23" i="3"/>
  <c r="W22" i="3"/>
  <c r="V22" i="3"/>
  <c r="W21" i="3"/>
  <c r="V21" i="3"/>
  <c r="W20" i="3"/>
  <c r="V20" i="3"/>
  <c r="W19" i="3"/>
  <c r="V19" i="3"/>
  <c r="W18" i="3"/>
  <c r="V18" i="3"/>
  <c r="W17" i="3"/>
  <c r="V17" i="3"/>
  <c r="W16" i="3"/>
  <c r="V16" i="3"/>
  <c r="W15" i="3"/>
  <c r="V15" i="3"/>
  <c r="W14" i="3"/>
  <c r="V14" i="3"/>
  <c r="W13" i="3"/>
  <c r="V13" i="3"/>
  <c r="W12" i="3"/>
  <c r="V12" i="3"/>
  <c r="W11" i="3"/>
  <c r="V11" i="3"/>
  <c r="W10" i="3"/>
  <c r="V10" i="3"/>
  <c r="W9" i="3"/>
  <c r="V9" i="3"/>
  <c r="W8" i="3"/>
  <c r="V8" i="3"/>
  <c r="W7" i="3"/>
  <c r="V7" i="3"/>
  <c r="V6" i="3" s="1"/>
  <c r="AA6" i="3"/>
  <c r="Z6" i="3"/>
  <c r="Y6" i="3"/>
  <c r="X6" i="3"/>
  <c r="V29" i="3" l="1"/>
  <c r="V42" i="3"/>
  <c r="W42" i="3"/>
  <c r="W29" i="3"/>
  <c r="W6" i="3"/>
  <c r="AC61" i="3" l="1"/>
  <c r="AB61" i="3"/>
  <c r="AC60" i="3"/>
  <c r="AB60" i="3"/>
  <c r="AC59" i="3"/>
  <c r="AB59" i="3"/>
  <c r="AC58" i="3"/>
  <c r="AB58" i="3"/>
  <c r="AC57" i="3"/>
  <c r="AB57" i="3"/>
  <c r="AC56" i="3"/>
  <c r="AB56" i="3"/>
  <c r="AC55" i="3"/>
  <c r="AB55" i="3"/>
  <c r="AC54" i="3"/>
  <c r="AB54" i="3"/>
  <c r="AC53" i="3"/>
  <c r="AB53" i="3"/>
  <c r="AC52" i="3"/>
  <c r="AB52" i="3"/>
  <c r="AC51" i="3"/>
  <c r="AB51" i="3"/>
  <c r="AC50" i="3"/>
  <c r="AB50" i="3"/>
  <c r="AC49" i="3"/>
  <c r="AB49" i="3"/>
  <c r="AC48" i="3"/>
  <c r="AB48" i="3"/>
  <c r="AC47" i="3"/>
  <c r="AB47" i="3"/>
  <c r="AC46" i="3"/>
  <c r="AB46" i="3"/>
  <c r="AC45" i="3"/>
  <c r="AB45" i="3"/>
  <c r="AC44" i="3"/>
  <c r="AB44" i="3"/>
  <c r="AC43" i="3"/>
  <c r="AB43" i="3"/>
  <c r="AG42" i="3"/>
  <c r="AF42" i="3"/>
  <c r="AE42" i="3"/>
  <c r="AD42" i="3"/>
  <c r="AC41" i="3"/>
  <c r="AB41" i="3"/>
  <c r="AC40" i="3"/>
  <c r="AB40" i="3"/>
  <c r="AC39" i="3"/>
  <c r="AB39" i="3"/>
  <c r="AC38" i="3"/>
  <c r="AB38" i="3"/>
  <c r="AC37" i="3"/>
  <c r="AB37" i="3"/>
  <c r="AC36" i="3"/>
  <c r="AB36" i="3"/>
  <c r="AC35" i="3"/>
  <c r="AB35" i="3"/>
  <c r="AC34" i="3"/>
  <c r="AB34" i="3"/>
  <c r="AC33" i="3"/>
  <c r="AB33" i="3"/>
  <c r="AC32" i="3"/>
  <c r="AB32" i="3"/>
  <c r="AC31" i="3"/>
  <c r="AB31" i="3"/>
  <c r="AC30" i="3"/>
  <c r="AB30" i="3"/>
  <c r="AG29" i="3"/>
  <c r="AF29" i="3"/>
  <c r="AE29" i="3"/>
  <c r="AD29" i="3"/>
  <c r="AC28" i="3"/>
  <c r="AB28" i="3"/>
  <c r="AC27" i="3"/>
  <c r="AB27" i="3"/>
  <c r="AC26" i="3"/>
  <c r="AB26" i="3"/>
  <c r="AC25" i="3"/>
  <c r="AB25" i="3"/>
  <c r="AC24" i="3"/>
  <c r="AB24" i="3"/>
  <c r="AC23" i="3"/>
  <c r="AB23" i="3"/>
  <c r="AC22" i="3"/>
  <c r="AB22" i="3"/>
  <c r="AC21" i="3"/>
  <c r="AB21" i="3"/>
  <c r="AC20" i="3"/>
  <c r="AB20" i="3"/>
  <c r="AC19" i="3"/>
  <c r="AB19" i="3"/>
  <c r="AC18" i="3"/>
  <c r="AB18" i="3"/>
  <c r="AC17" i="3"/>
  <c r="AB17" i="3"/>
  <c r="AC16" i="3"/>
  <c r="AB16" i="3"/>
  <c r="AC15" i="3"/>
  <c r="AB15" i="3"/>
  <c r="AC14" i="3"/>
  <c r="AB14" i="3"/>
  <c r="AC13" i="3"/>
  <c r="AB13" i="3"/>
  <c r="AC12" i="3"/>
  <c r="AB12" i="3"/>
  <c r="AC11" i="3"/>
  <c r="AB11" i="3"/>
  <c r="AC10" i="3"/>
  <c r="AB10" i="3"/>
  <c r="AC9" i="3"/>
  <c r="AB9" i="3"/>
  <c r="AC8" i="3"/>
  <c r="AB8" i="3"/>
  <c r="AC7" i="3"/>
  <c r="AB7" i="3"/>
  <c r="AG6" i="3"/>
  <c r="AF6" i="3"/>
  <c r="AE6" i="3"/>
  <c r="AD6" i="3"/>
  <c r="AC42" i="3" l="1"/>
  <c r="AB42" i="3"/>
  <c r="AC6" i="3"/>
  <c r="AB29" i="3"/>
  <c r="AB6" i="3"/>
  <c r="AC29" i="3"/>
  <c r="AI61" i="3"/>
  <c r="AH61" i="3"/>
  <c r="AI60" i="3"/>
  <c r="AH60" i="3"/>
  <c r="AI59" i="3"/>
  <c r="AH59" i="3"/>
  <c r="AI58" i="3"/>
  <c r="AH58" i="3"/>
  <c r="AI57" i="3"/>
  <c r="AH57" i="3"/>
  <c r="AI56" i="3"/>
  <c r="AH56" i="3"/>
  <c r="AI55" i="3"/>
  <c r="AH55" i="3"/>
  <c r="AI54" i="3"/>
  <c r="AH54" i="3"/>
  <c r="AI53" i="3"/>
  <c r="AH53" i="3"/>
  <c r="AI52" i="3"/>
  <c r="AH52" i="3"/>
  <c r="AI51" i="3"/>
  <c r="AH51" i="3"/>
  <c r="AI50" i="3"/>
  <c r="AH50" i="3"/>
  <c r="AI49" i="3"/>
  <c r="AH49" i="3"/>
  <c r="AI48" i="3"/>
  <c r="AH48" i="3"/>
  <c r="AI47" i="3"/>
  <c r="AH47" i="3"/>
  <c r="AI46" i="3"/>
  <c r="AH46" i="3"/>
  <c r="AI45" i="3"/>
  <c r="AH45" i="3"/>
  <c r="AI44" i="3"/>
  <c r="AH44" i="3"/>
  <c r="AI43" i="3"/>
  <c r="AH43" i="3"/>
  <c r="AM42" i="3"/>
  <c r="AL42" i="3"/>
  <c r="AK42" i="3"/>
  <c r="AJ42" i="3"/>
  <c r="AI41" i="3"/>
  <c r="AH41" i="3"/>
  <c r="AI40" i="3"/>
  <c r="AH40" i="3"/>
  <c r="AI39" i="3"/>
  <c r="AH39" i="3"/>
  <c r="AI38" i="3"/>
  <c r="AH38" i="3"/>
  <c r="AI37" i="3"/>
  <c r="AH37" i="3"/>
  <c r="AI36" i="3"/>
  <c r="AH36" i="3"/>
  <c r="AI35" i="3"/>
  <c r="AH35" i="3"/>
  <c r="AI34" i="3"/>
  <c r="AH34" i="3"/>
  <c r="AI33" i="3"/>
  <c r="AH33" i="3"/>
  <c r="AI32" i="3"/>
  <c r="AH32" i="3"/>
  <c r="AI31" i="3"/>
  <c r="AH31" i="3"/>
  <c r="AI30" i="3"/>
  <c r="AH30" i="3"/>
  <c r="AM29" i="3"/>
  <c r="AL29" i="3"/>
  <c r="AK29" i="3"/>
  <c r="AJ29" i="3"/>
  <c r="AI28" i="3"/>
  <c r="AH28" i="3"/>
  <c r="AI27" i="3"/>
  <c r="AH27" i="3"/>
  <c r="AI26" i="3"/>
  <c r="AH26" i="3"/>
  <c r="AI25" i="3"/>
  <c r="AH25" i="3"/>
  <c r="AI24" i="3"/>
  <c r="AH24" i="3"/>
  <c r="AI23" i="3"/>
  <c r="AH23" i="3"/>
  <c r="AI22" i="3"/>
  <c r="AH22" i="3"/>
  <c r="AI21" i="3"/>
  <c r="AH21" i="3"/>
  <c r="AI20" i="3"/>
  <c r="AH20" i="3"/>
  <c r="AI19" i="3"/>
  <c r="AH19" i="3"/>
  <c r="AI18" i="3"/>
  <c r="AH18" i="3"/>
  <c r="AI17" i="3"/>
  <c r="AH17" i="3"/>
  <c r="AI16" i="3"/>
  <c r="AH16" i="3"/>
  <c r="AI15" i="3"/>
  <c r="AH15" i="3"/>
  <c r="AI14" i="3"/>
  <c r="AH14" i="3"/>
  <c r="AI13" i="3"/>
  <c r="AH13" i="3"/>
  <c r="AI12" i="3"/>
  <c r="AH12" i="3"/>
  <c r="AI11" i="3"/>
  <c r="AH11" i="3"/>
  <c r="AI10" i="3"/>
  <c r="AH10" i="3"/>
  <c r="AI9" i="3"/>
  <c r="AH9" i="3"/>
  <c r="AI8" i="3"/>
  <c r="AH8" i="3"/>
  <c r="AI7" i="3"/>
  <c r="AI6" i="3" s="1"/>
  <c r="AH7" i="3"/>
  <c r="AM6" i="3"/>
  <c r="AL6" i="3"/>
  <c r="AK6" i="3"/>
  <c r="AJ6" i="3"/>
  <c r="AH6" i="3" l="1"/>
  <c r="AH29" i="3"/>
  <c r="AI29" i="3"/>
  <c r="AI42" i="3"/>
  <c r="AH42" i="3"/>
  <c r="Q46" i="4"/>
  <c r="P46" i="4"/>
  <c r="K46" i="4"/>
  <c r="J46" i="4"/>
  <c r="E46" i="4"/>
  <c r="D46" i="4"/>
  <c r="Q45" i="4"/>
  <c r="P45" i="4"/>
  <c r="K45" i="4"/>
  <c r="J45" i="4"/>
  <c r="E45" i="4"/>
  <c r="D45" i="4"/>
  <c r="Q44" i="4"/>
  <c r="P44" i="4"/>
  <c r="K44" i="4"/>
  <c r="J44" i="4"/>
  <c r="E44" i="4"/>
  <c r="D44" i="4"/>
  <c r="Q43" i="4"/>
  <c r="P43" i="4"/>
  <c r="K43" i="4"/>
  <c r="J43" i="4"/>
  <c r="E43" i="4"/>
  <c r="D43" i="4"/>
  <c r="Q42" i="4"/>
  <c r="P42" i="4"/>
  <c r="K42" i="4"/>
  <c r="J42" i="4"/>
  <c r="E42" i="4"/>
  <c r="D42" i="4"/>
  <c r="Q41" i="4"/>
  <c r="P41" i="4"/>
  <c r="K41" i="4"/>
  <c r="J41" i="4"/>
  <c r="E41" i="4"/>
  <c r="D41" i="4"/>
  <c r="Q40" i="4"/>
  <c r="P40" i="4"/>
  <c r="K40" i="4"/>
  <c r="J40" i="4"/>
  <c r="E40" i="4"/>
  <c r="D40" i="4"/>
  <c r="Q39" i="4"/>
  <c r="P39" i="4"/>
  <c r="K39" i="4"/>
  <c r="J39" i="4"/>
  <c r="E39" i="4"/>
  <c r="D39" i="4"/>
  <c r="Q38" i="4"/>
  <c r="P38" i="4"/>
  <c r="K38" i="4"/>
  <c r="J38" i="4"/>
  <c r="E38" i="4"/>
  <c r="D38" i="4"/>
  <c r="Q37" i="4"/>
  <c r="P37" i="4"/>
  <c r="K37" i="4"/>
  <c r="J37" i="4"/>
  <c r="E37" i="4"/>
  <c r="D37" i="4"/>
  <c r="Q36" i="4"/>
  <c r="P36" i="4"/>
  <c r="K36" i="4"/>
  <c r="J36" i="4"/>
  <c r="E36" i="4"/>
  <c r="D36" i="4"/>
  <c r="Q35" i="4"/>
  <c r="P35" i="4"/>
  <c r="K35" i="4"/>
  <c r="J35" i="4"/>
  <c r="E35" i="4"/>
  <c r="D35" i="4"/>
  <c r="U34" i="4"/>
  <c r="T34" i="4"/>
  <c r="S34" i="4"/>
  <c r="R34" i="4"/>
  <c r="O34" i="4"/>
  <c r="N34" i="4"/>
  <c r="M34" i="4"/>
  <c r="L34" i="4"/>
  <c r="I34" i="4"/>
  <c r="H34" i="4"/>
  <c r="G34" i="4"/>
  <c r="F34" i="4"/>
  <c r="Q33" i="4"/>
  <c r="P33" i="4"/>
  <c r="K33" i="4"/>
  <c r="J33" i="4"/>
  <c r="E33" i="4"/>
  <c r="D33" i="4"/>
  <c r="Q32" i="4"/>
  <c r="P32" i="4"/>
  <c r="K32" i="4"/>
  <c r="K31" i="4" s="1"/>
  <c r="J32" i="4"/>
  <c r="J31" i="4" s="1"/>
  <c r="E32" i="4"/>
  <c r="D32" i="4"/>
  <c r="U31" i="4"/>
  <c r="T31" i="4"/>
  <c r="S31" i="4"/>
  <c r="R31" i="4"/>
  <c r="O31" i="4"/>
  <c r="N31" i="4"/>
  <c r="M31" i="4"/>
  <c r="L31" i="4"/>
  <c r="I31" i="4"/>
  <c r="H31" i="4"/>
  <c r="G31" i="4"/>
  <c r="F31" i="4"/>
  <c r="Q30" i="4"/>
  <c r="P30" i="4"/>
  <c r="K30" i="4"/>
  <c r="J30" i="4"/>
  <c r="E30" i="4"/>
  <c r="D30" i="4"/>
  <c r="Q29" i="4"/>
  <c r="P29" i="4"/>
  <c r="K29" i="4"/>
  <c r="J29" i="4"/>
  <c r="E29" i="4"/>
  <c r="D29" i="4"/>
  <c r="Q28" i="4"/>
  <c r="P28" i="4"/>
  <c r="K28" i="4"/>
  <c r="J28" i="4"/>
  <c r="E28" i="4"/>
  <c r="D28" i="4"/>
  <c r="Q27" i="4"/>
  <c r="P27" i="4"/>
  <c r="K27" i="4"/>
  <c r="J27" i="4"/>
  <c r="E27" i="4"/>
  <c r="D27" i="4"/>
  <c r="Q26" i="4"/>
  <c r="P26" i="4"/>
  <c r="K26" i="4"/>
  <c r="J26" i="4"/>
  <c r="E26" i="4"/>
  <c r="D26" i="4"/>
  <c r="Q25" i="4"/>
  <c r="P25" i="4"/>
  <c r="K25" i="4"/>
  <c r="J25" i="4"/>
  <c r="E25" i="4"/>
  <c r="D25" i="4"/>
  <c r="Q24" i="4"/>
  <c r="P24" i="4"/>
  <c r="K24" i="4"/>
  <c r="J24" i="4"/>
  <c r="E24" i="4"/>
  <c r="D24" i="4"/>
  <c r="Q23" i="4"/>
  <c r="P23" i="4"/>
  <c r="K23" i="4"/>
  <c r="J23" i="4"/>
  <c r="E23" i="4"/>
  <c r="D23" i="4"/>
  <c r="Q22" i="4"/>
  <c r="P22" i="4"/>
  <c r="K22" i="4"/>
  <c r="J22" i="4"/>
  <c r="E22" i="4"/>
  <c r="D22" i="4"/>
  <c r="Q21" i="4"/>
  <c r="P21" i="4"/>
  <c r="K21" i="4"/>
  <c r="J21" i="4"/>
  <c r="E21" i="4"/>
  <c r="D21" i="4"/>
  <c r="Q20" i="4"/>
  <c r="P20" i="4"/>
  <c r="K20" i="4"/>
  <c r="J20" i="4"/>
  <c r="E20" i="4"/>
  <c r="D20" i="4"/>
  <c r="Q19" i="4"/>
  <c r="P19" i="4"/>
  <c r="K19" i="4"/>
  <c r="J19" i="4"/>
  <c r="E19" i="4"/>
  <c r="D19" i="4"/>
  <c r="Q18" i="4"/>
  <c r="P18" i="4"/>
  <c r="K18" i="4"/>
  <c r="J18" i="4"/>
  <c r="E18" i="4"/>
  <c r="D18" i="4"/>
  <c r="Q17" i="4"/>
  <c r="P17" i="4"/>
  <c r="K17" i="4"/>
  <c r="J17" i="4"/>
  <c r="E17" i="4"/>
  <c r="D17" i="4"/>
  <c r="Q16" i="4"/>
  <c r="P16" i="4"/>
  <c r="K16" i="4"/>
  <c r="J16" i="4"/>
  <c r="E16" i="4"/>
  <c r="D16" i="4"/>
  <c r="Q15" i="4"/>
  <c r="P15" i="4"/>
  <c r="K15" i="4"/>
  <c r="J15" i="4"/>
  <c r="E15" i="4"/>
  <c r="D15" i="4"/>
  <c r="Q14" i="4"/>
  <c r="P14" i="4"/>
  <c r="K14" i="4"/>
  <c r="J14" i="4"/>
  <c r="E14" i="4"/>
  <c r="D14" i="4"/>
  <c r="Q13" i="4"/>
  <c r="P13" i="4"/>
  <c r="K13" i="4"/>
  <c r="J13" i="4"/>
  <c r="E13" i="4"/>
  <c r="D13" i="4"/>
  <c r="Q12" i="4"/>
  <c r="P12" i="4"/>
  <c r="K12" i="4"/>
  <c r="J12" i="4"/>
  <c r="E12" i="4"/>
  <c r="D12" i="4"/>
  <c r="Q11" i="4"/>
  <c r="P11" i="4"/>
  <c r="K11" i="4"/>
  <c r="J11" i="4"/>
  <c r="E11" i="4"/>
  <c r="D11" i="4"/>
  <c r="Q10" i="4"/>
  <c r="P10" i="4"/>
  <c r="K10" i="4"/>
  <c r="J10" i="4"/>
  <c r="E10" i="4"/>
  <c r="D10" i="4"/>
  <c r="Q9" i="4"/>
  <c r="P9" i="4"/>
  <c r="K9" i="4"/>
  <c r="J9" i="4"/>
  <c r="E9" i="4"/>
  <c r="D9" i="4"/>
  <c r="Q8" i="4"/>
  <c r="P8" i="4"/>
  <c r="K8" i="4"/>
  <c r="J8" i="4"/>
  <c r="E8" i="4"/>
  <c r="D8" i="4"/>
  <c r="U7" i="4"/>
  <c r="U6" i="4" s="1"/>
  <c r="T7" i="4"/>
  <c r="S7" i="4"/>
  <c r="S6" i="4" s="1"/>
  <c r="R7" i="4"/>
  <c r="R6" i="4" s="1"/>
  <c r="O7" i="4"/>
  <c r="N7" i="4"/>
  <c r="N6" i="4" s="1"/>
  <c r="M7" i="4"/>
  <c r="L7" i="4"/>
  <c r="L6" i="4" s="1"/>
  <c r="I7" i="4"/>
  <c r="H7" i="4"/>
  <c r="G7" i="4"/>
  <c r="F7" i="4"/>
  <c r="AN59" i="3"/>
  <c r="AO59" i="3"/>
  <c r="AN60" i="3"/>
  <c r="AO60" i="3"/>
  <c r="AO9" i="3"/>
  <c r="AN9" i="3"/>
  <c r="AO61" i="3"/>
  <c r="AN61" i="3"/>
  <c r="AO58" i="3"/>
  <c r="AN58" i="3"/>
  <c r="AO57" i="3"/>
  <c r="AN57" i="3"/>
  <c r="AO56" i="3"/>
  <c r="AN56" i="3"/>
  <c r="AO55" i="3"/>
  <c r="AN55" i="3"/>
  <c r="AO54" i="3"/>
  <c r="AN54" i="3"/>
  <c r="AO53" i="3"/>
  <c r="AN53" i="3"/>
  <c r="AO52" i="3"/>
  <c r="AN52" i="3"/>
  <c r="AO51" i="3"/>
  <c r="AN51" i="3"/>
  <c r="AO50" i="3"/>
  <c r="AN50" i="3"/>
  <c r="AO49" i="3"/>
  <c r="AN49" i="3"/>
  <c r="AO48" i="3"/>
  <c r="AN48" i="3"/>
  <c r="AO47" i="3"/>
  <c r="AN47" i="3"/>
  <c r="AO46" i="3"/>
  <c r="AN46" i="3"/>
  <c r="AO45" i="3"/>
  <c r="AN45" i="3"/>
  <c r="AO44" i="3"/>
  <c r="AN44" i="3"/>
  <c r="AO43" i="3"/>
  <c r="AN43" i="3"/>
  <c r="AS42" i="3"/>
  <c r="AR42" i="3"/>
  <c r="AQ42" i="3"/>
  <c r="AP42" i="3"/>
  <c r="AO41" i="3"/>
  <c r="AN41" i="3"/>
  <c r="AO40" i="3"/>
  <c r="AN40" i="3"/>
  <c r="AO39" i="3"/>
  <c r="AN39" i="3"/>
  <c r="AO38" i="3"/>
  <c r="AN38" i="3"/>
  <c r="AO37" i="3"/>
  <c r="AN37" i="3"/>
  <c r="AO36" i="3"/>
  <c r="AN36" i="3"/>
  <c r="AO35" i="3"/>
  <c r="AN35" i="3"/>
  <c r="AO34" i="3"/>
  <c r="AN34" i="3"/>
  <c r="AO33" i="3"/>
  <c r="AN33" i="3"/>
  <c r="AO32" i="3"/>
  <c r="AN32" i="3"/>
  <c r="AO31" i="3"/>
  <c r="AN31" i="3"/>
  <c r="AO30" i="3"/>
  <c r="AN30" i="3"/>
  <c r="AS29" i="3"/>
  <c r="AR29" i="3"/>
  <c r="AQ29" i="3"/>
  <c r="AP29" i="3"/>
  <c r="AO28" i="3"/>
  <c r="AN28" i="3"/>
  <c r="AO27" i="3"/>
  <c r="AN27" i="3"/>
  <c r="AO26" i="3"/>
  <c r="AN26" i="3"/>
  <c r="AO25" i="3"/>
  <c r="AN25" i="3"/>
  <c r="AO24" i="3"/>
  <c r="AN24" i="3"/>
  <c r="AO23" i="3"/>
  <c r="AN23" i="3"/>
  <c r="AO22" i="3"/>
  <c r="AN22" i="3"/>
  <c r="AO21" i="3"/>
  <c r="AN21" i="3"/>
  <c r="AO20" i="3"/>
  <c r="AN20" i="3"/>
  <c r="AO19" i="3"/>
  <c r="AN19" i="3"/>
  <c r="AO18" i="3"/>
  <c r="AN18" i="3"/>
  <c r="AO17" i="3"/>
  <c r="AN17" i="3"/>
  <c r="AO16" i="3"/>
  <c r="AN16" i="3"/>
  <c r="AO15" i="3"/>
  <c r="AN15" i="3"/>
  <c r="AO14" i="3"/>
  <c r="AN14" i="3"/>
  <c r="AO13" i="3"/>
  <c r="AN13" i="3"/>
  <c r="AO12" i="3"/>
  <c r="AN12" i="3"/>
  <c r="AO11" i="3"/>
  <c r="AN11" i="3"/>
  <c r="AO10" i="3"/>
  <c r="AN10" i="3"/>
  <c r="AO8" i="3"/>
  <c r="AN8" i="3"/>
  <c r="AO7" i="3"/>
  <c r="AN7" i="3"/>
  <c r="AS6" i="3"/>
  <c r="AR6" i="3"/>
  <c r="AQ6" i="3"/>
  <c r="AP6" i="3"/>
  <c r="F42" i="2"/>
  <c r="P31" i="4" l="1"/>
  <c r="I6" i="4"/>
  <c r="J34" i="4"/>
  <c r="D7" i="4"/>
  <c r="AO42" i="3"/>
  <c r="P34" i="4"/>
  <c r="AN29" i="3"/>
  <c r="F6" i="4"/>
  <c r="H6" i="4"/>
  <c r="T6" i="4"/>
  <c r="D34" i="4"/>
  <c r="AO29" i="3"/>
  <c r="Q7" i="4"/>
  <c r="D31" i="4"/>
  <c r="D6" i="4" s="1"/>
  <c r="Q34" i="4"/>
  <c r="E34" i="4"/>
  <c r="P7" i="4"/>
  <c r="P6" i="4" s="1"/>
  <c r="J7" i="4"/>
  <c r="J6" i="4" s="1"/>
  <c r="M6" i="4"/>
  <c r="E7" i="4"/>
  <c r="K7" i="4"/>
  <c r="K6" i="4" s="1"/>
  <c r="G6" i="4"/>
  <c r="K34" i="4"/>
  <c r="O6" i="4"/>
  <c r="E31" i="4"/>
  <c r="E6" i="4" s="1"/>
  <c r="Q31" i="4"/>
  <c r="AN42" i="3"/>
  <c r="AO6" i="3"/>
  <c r="AN6" i="3"/>
  <c r="Q6" i="4" l="1"/>
  <c r="E61" i="2"/>
  <c r="D61" i="2"/>
  <c r="E60" i="2"/>
  <c r="D60" i="2"/>
  <c r="E59" i="2"/>
  <c r="D59" i="2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D44" i="2"/>
  <c r="E43" i="2"/>
  <c r="D43" i="2"/>
  <c r="I42" i="2"/>
  <c r="H42" i="2"/>
  <c r="G42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I29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D6" i="2" l="1"/>
  <c r="E6" i="2"/>
  <c r="E29" i="2"/>
  <c r="D29" i="2"/>
  <c r="D42" i="2"/>
  <c r="E42" i="2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O42" i="2"/>
  <c r="N42" i="2"/>
  <c r="M42" i="2"/>
  <c r="L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O29" i="2"/>
  <c r="N29" i="2"/>
  <c r="M29" i="2"/>
  <c r="L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O6" i="2"/>
  <c r="N6" i="2"/>
  <c r="M6" i="2"/>
  <c r="L6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30" i="2"/>
  <c r="P31" i="2"/>
  <c r="P32" i="2"/>
  <c r="P33" i="2"/>
  <c r="P34" i="2"/>
  <c r="P35" i="2"/>
  <c r="P36" i="2"/>
  <c r="P37" i="2"/>
  <c r="P38" i="2"/>
  <c r="P39" i="2"/>
  <c r="P40" i="2"/>
  <c r="P41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30" i="2"/>
  <c r="Q31" i="2"/>
  <c r="Q32" i="2"/>
  <c r="Q33" i="2"/>
  <c r="Q34" i="2"/>
  <c r="Q35" i="2"/>
  <c r="Q36" i="2"/>
  <c r="Q37" i="2"/>
  <c r="Q38" i="2"/>
  <c r="Q39" i="2"/>
  <c r="Q40" i="2"/>
  <c r="Q41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U42" i="2"/>
  <c r="T42" i="2"/>
  <c r="S42" i="2"/>
  <c r="R42" i="2"/>
  <c r="U29" i="2"/>
  <c r="T29" i="2"/>
  <c r="S29" i="2"/>
  <c r="R29" i="2"/>
  <c r="U6" i="2"/>
  <c r="T6" i="2"/>
  <c r="S6" i="2"/>
  <c r="R6" i="2"/>
  <c r="AA42" i="2"/>
  <c r="Y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W30" i="2"/>
  <c r="W31" i="2"/>
  <c r="W32" i="2"/>
  <c r="W33" i="2"/>
  <c r="W34" i="2"/>
  <c r="W35" i="2"/>
  <c r="W36" i="2"/>
  <c r="W37" i="2"/>
  <c r="W38" i="2"/>
  <c r="W39" i="2"/>
  <c r="W40" i="2"/>
  <c r="W41" i="2"/>
  <c r="V30" i="2"/>
  <c r="V31" i="2"/>
  <c r="V32" i="2"/>
  <c r="V33" i="2"/>
  <c r="V34" i="2"/>
  <c r="V35" i="2"/>
  <c r="V36" i="2"/>
  <c r="V37" i="2"/>
  <c r="V38" i="2"/>
  <c r="V39" i="2"/>
  <c r="V40" i="2"/>
  <c r="V41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AA6" i="2"/>
  <c r="Z6" i="2"/>
  <c r="Y6" i="2"/>
  <c r="X6" i="2"/>
  <c r="Z42" i="2"/>
  <c r="X42" i="2"/>
  <c r="AA29" i="2"/>
  <c r="Z29" i="2"/>
  <c r="Y29" i="2"/>
  <c r="X29" i="2"/>
  <c r="I8" i="1"/>
  <c r="H8" i="1"/>
  <c r="H7" i="1" s="1"/>
  <c r="G8" i="1"/>
  <c r="G7" i="1" s="1"/>
  <c r="F8" i="1"/>
  <c r="F7" i="1" s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E35" i="1"/>
  <c r="E36" i="1"/>
  <c r="E37" i="1"/>
  <c r="E38" i="1"/>
  <c r="E39" i="1"/>
  <c r="E40" i="1"/>
  <c r="E41" i="1"/>
  <c r="E42" i="1"/>
  <c r="E43" i="1"/>
  <c r="E44" i="1"/>
  <c r="E45" i="1"/>
  <c r="E46" i="1"/>
  <c r="D35" i="1"/>
  <c r="D36" i="1"/>
  <c r="D37" i="1"/>
  <c r="D38" i="1"/>
  <c r="D39" i="1"/>
  <c r="D40" i="1"/>
  <c r="D41" i="1"/>
  <c r="D42" i="1"/>
  <c r="D43" i="1"/>
  <c r="D44" i="1"/>
  <c r="D45" i="1"/>
  <c r="D46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2" i="1"/>
  <c r="E33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2" i="1"/>
  <c r="D33" i="1"/>
  <c r="I47" i="1"/>
  <c r="H47" i="1"/>
  <c r="G47" i="1"/>
  <c r="F47" i="1"/>
  <c r="I34" i="1"/>
  <c r="H34" i="1"/>
  <c r="G34" i="1"/>
  <c r="F34" i="1"/>
  <c r="I31" i="1"/>
  <c r="H31" i="1"/>
  <c r="G31" i="1"/>
  <c r="F31" i="1"/>
  <c r="I7" i="1"/>
  <c r="V6" i="2" l="1"/>
  <c r="F6" i="1"/>
  <c r="G6" i="1"/>
  <c r="W42" i="2"/>
  <c r="I6" i="1"/>
  <c r="V42" i="2"/>
  <c r="J29" i="2"/>
  <c r="E8" i="1"/>
  <c r="D34" i="1"/>
  <c r="E7" i="1"/>
  <c r="E34" i="1"/>
  <c r="V29" i="2"/>
  <c r="Q42" i="2"/>
  <c r="K6" i="2"/>
  <c r="K29" i="2"/>
  <c r="K42" i="2"/>
  <c r="D47" i="1"/>
  <c r="W29" i="2"/>
  <c r="P6" i="2"/>
  <c r="E47" i="1"/>
  <c r="H6" i="1"/>
  <c r="Q6" i="2"/>
  <c r="P29" i="2"/>
  <c r="D31" i="1"/>
  <c r="E31" i="1"/>
  <c r="W6" i="2"/>
  <c r="Q29" i="2"/>
  <c r="P42" i="2"/>
  <c r="J6" i="2"/>
  <c r="J42" i="2"/>
  <c r="D8" i="1"/>
  <c r="D7" i="1" s="1"/>
  <c r="E6" i="1" l="1"/>
  <c r="D6" i="1"/>
</calcChain>
</file>

<file path=xl/sharedStrings.xml><?xml version="1.0" encoding="utf-8"?>
<sst xmlns="http://schemas.openxmlformats.org/spreadsheetml/2006/main" count="593" uniqueCount="136">
  <si>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</si>
  <si>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</si>
  <si>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</si>
  <si>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</si>
  <si>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</si>
  <si>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</si>
  <si>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</si>
  <si>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</si>
  <si>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</si>
  <si>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</si>
  <si>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</si>
  <si>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</si>
  <si>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</si>
  <si>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</si>
  <si>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</si>
  <si>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</si>
  <si>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</si>
  <si>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</si>
  <si>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</si>
  <si>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</si>
  <si>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</si>
  <si>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</si>
  <si>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</si>
  <si>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</si>
  <si>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製造業</t>
  </si>
  <si>
    <t>營造業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</si>
  <si>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</si>
  <si>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</si>
  <si>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</si>
  <si>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件數</t>
    <phoneticPr fontId="2" type="noConversion"/>
  </si>
  <si>
    <t>金額</t>
    <phoneticPr fontId="2" type="noConversion"/>
  </si>
  <si>
    <t>金馬地區</t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</si>
  <si>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</si>
  <si>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　　</t>
    <phoneticPr fontId="1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</si>
  <si>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</si>
  <si>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</si>
  <si>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</si>
  <si>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</si>
  <si>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</si>
  <si>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</si>
  <si>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</si>
  <si>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</si>
  <si>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</si>
  <si>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</si>
  <si>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</si>
  <si>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　　該項數字無細項分類數。</t>
    <phoneticPr fontId="1" type="noConversion"/>
  </si>
  <si>
    <t>不動產業</t>
  </si>
  <si>
    <t>支援服務業</t>
  </si>
  <si>
    <t>教育服務業</t>
  </si>
  <si>
    <t>其他服務業</t>
  </si>
  <si>
    <t>職業災害
門診給付
(件、元)</t>
    <phoneticPr fontId="2" type="noConversion"/>
  </si>
  <si>
    <t>項目名稱</t>
    <phoneticPr fontId="1" type="noConversion"/>
  </si>
  <si>
    <t>縣
市
別</t>
    <phoneticPr fontId="1" type="noConversion"/>
  </si>
  <si>
    <t>行
業
別</t>
    <phoneticPr fontId="4" type="noConversion"/>
  </si>
  <si>
    <t>新北市</t>
    <phoneticPr fontId="11" type="noConversion"/>
  </si>
  <si>
    <t>臺北市</t>
    <phoneticPr fontId="11" type="noConversion"/>
  </si>
  <si>
    <t>臺中市</t>
    <phoneticPr fontId="11" type="noConversion"/>
  </si>
  <si>
    <t>臺南市</t>
    <phoneticPr fontId="11" type="noConversion"/>
  </si>
  <si>
    <t>高雄市</t>
    <phoneticPr fontId="11" type="noConversion"/>
  </si>
  <si>
    <t>農、林、
漁、牧業</t>
    <phoneticPr fontId="1" type="noConversion"/>
  </si>
  <si>
    <t>礦業及土
石採取業</t>
    <phoneticPr fontId="1" type="noConversion"/>
  </si>
  <si>
    <t>電力及燃
氣供應業</t>
    <phoneticPr fontId="1" type="noConversion"/>
  </si>
  <si>
    <t>用水供應及
污染整治業</t>
    <phoneticPr fontId="1" type="noConversion"/>
  </si>
  <si>
    <t>資訊及通
訊傳播業</t>
    <phoneticPr fontId="1" type="noConversion"/>
  </si>
  <si>
    <t>專業科學及
技術服務業</t>
    <phoneticPr fontId="1" type="noConversion"/>
  </si>
  <si>
    <t>公共行政及
國防；強制
性社會安全</t>
    <phoneticPr fontId="1" type="noConversion"/>
  </si>
  <si>
    <t>醫療保健
及社會工
作服務業</t>
    <phoneticPr fontId="1" type="noConversion"/>
  </si>
  <si>
    <t>藝術娛樂及
休閒服務業</t>
    <phoneticPr fontId="1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</si>
  <si>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</si>
  <si>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</si>
  <si>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</si>
  <si>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</si>
  <si>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</si>
  <si>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</si>
  <si>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</si>
  <si>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</si>
  <si>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</si>
  <si>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</si>
  <si>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t>女</t>
    <phoneticPr fontId="1" type="noConversion"/>
  </si>
  <si>
    <t>男</t>
    <phoneticPr fontId="1" type="noConversion"/>
  </si>
  <si>
    <t>合計</t>
    <phoneticPr fontId="1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</si>
  <si>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</si>
  <si>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11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</si>
  <si>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</si>
  <si>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職業災害門診給付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件、元</t>
    </r>
    <r>
      <rPr>
        <sz val="12"/>
        <rFont val="Times New Roman"/>
        <family val="1"/>
      </rPr>
      <t>)</t>
    </r>
    <phoneticPr fontId="2" type="noConversion"/>
  </si>
  <si>
    <t>項目
名稱</t>
    <phoneticPr fontId="1" type="noConversion"/>
  </si>
  <si>
    <t>農、林、
漁、牧業</t>
    <phoneticPr fontId="1" type="noConversion"/>
  </si>
  <si>
    <t>礦業及土
石採取業</t>
    <phoneticPr fontId="1" type="noConversion"/>
  </si>
  <si>
    <t>電力及燃
氣供應業</t>
    <phoneticPr fontId="1" type="noConversion"/>
  </si>
  <si>
    <t>用水供應及
污染整治業</t>
    <phoneticPr fontId="1" type="noConversion"/>
  </si>
  <si>
    <t>營建工程業</t>
    <phoneticPr fontId="12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</si>
  <si>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</si>
  <si>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</si>
  <si>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</si>
  <si>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</si>
  <si>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專業科學及
技術服務業</t>
    <phoneticPr fontId="1" type="noConversion"/>
  </si>
  <si>
    <t>公共行政及
國防；強制
性社會安全</t>
    <phoneticPr fontId="1" type="noConversion"/>
  </si>
  <si>
    <t>教育業</t>
    <phoneticPr fontId="12" type="noConversion"/>
  </si>
  <si>
    <t>醫療保健及社會工作服務業</t>
    <phoneticPr fontId="1" type="noConversion"/>
  </si>
  <si>
    <t>藝術娛樂及
休閒服務業</t>
    <phoneticPr fontId="1" type="noConversion"/>
  </si>
  <si>
    <t>職業災害門診給付
(件、元)</t>
    <phoneticPr fontId="2" type="noConversion"/>
  </si>
  <si>
    <r>
      <t>註：</t>
    </r>
    <r>
      <rPr>
        <sz val="12"/>
        <rFont val="Times New Roman"/>
        <family val="1"/>
      </rPr>
      <t>1.99</t>
    </r>
    <r>
      <rPr>
        <sz val="12"/>
        <rFont val="標楷體"/>
        <family val="4"/>
        <charset val="136"/>
      </rPr>
      <t>年合計欄包含無法歸類之門診給付</t>
    </r>
    <r>
      <rPr>
        <sz val="12"/>
        <rFont val="Times New Roman"/>
        <family val="1"/>
      </rPr>
      <t>45,509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33,675,215</t>
    </r>
    <r>
      <rPr>
        <sz val="12"/>
        <rFont val="標楷體"/>
        <family val="4"/>
        <charset val="136"/>
      </rPr>
      <t>元，該項數字無細項分類數。
　　</t>
    </r>
    <r>
      <rPr>
        <sz val="12"/>
        <rFont val="Times New Roman"/>
        <family val="1"/>
      </rPr>
      <t>2.99</t>
    </r>
    <r>
      <rPr>
        <sz val="12"/>
        <rFont val="標楷體"/>
        <family val="4"/>
        <charset val="136"/>
      </rPr>
      <t>年起行業別統計資料由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大類變更為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大類。</t>
    </r>
    <phoneticPr fontId="1" type="noConversion"/>
  </si>
  <si>
    <r>
      <t>註：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年合計欄包含無法歸類之門診給付</t>
    </r>
    <r>
      <rPr>
        <sz val="12"/>
        <rFont val="Times New Roman"/>
        <family val="1"/>
      </rPr>
      <t>23,589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16,606,708</t>
    </r>
    <r>
      <rPr>
        <sz val="12"/>
        <rFont val="標楷體"/>
        <family val="4"/>
        <charset val="136"/>
      </rPr>
      <t>元，</t>
    </r>
    <phoneticPr fontId="1" type="noConversion"/>
  </si>
  <si>
    <r>
      <t>註：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年合計欄包含無法歸類之門診給付</t>
    </r>
    <r>
      <rPr>
        <sz val="12"/>
        <rFont val="Times New Roman"/>
        <family val="1"/>
      </rPr>
      <t>48,283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41,243,606</t>
    </r>
    <r>
      <rPr>
        <sz val="12"/>
        <rFont val="標楷體"/>
        <family val="4"/>
        <charset val="136"/>
      </rPr>
      <t>元，</t>
    </r>
    <phoneticPr fontId="1" type="noConversion"/>
  </si>
  <si>
    <r>
      <t>註：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年合計欄包含無法歸類之門診給付</t>
    </r>
    <r>
      <rPr>
        <sz val="12"/>
        <rFont val="Times New Roman"/>
        <family val="1"/>
      </rPr>
      <t>30,051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29,697,604</t>
    </r>
    <r>
      <rPr>
        <sz val="12"/>
        <rFont val="標楷體"/>
        <family val="4"/>
        <charset val="136"/>
      </rPr>
      <t>元，</t>
    </r>
    <phoneticPr fontId="1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</si>
  <si>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</si>
  <si>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</si>
  <si>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勞工保險職業災害門診給付件數及金額－按縣市、年齡組別及行業分</t>
    <phoneticPr fontId="2" type="noConversion"/>
  </si>
  <si>
    <t>勞工保險職業災害門診給付件數及金額
－按縣市、年齡組別及行業分</t>
    <phoneticPr fontId="2" type="noConversion"/>
  </si>
  <si>
    <t>勞工保險職業災害門診給付件數及金額
－按縣市及年齡組別分</t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</si>
  <si>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</si>
  <si>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</si>
  <si>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1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</si>
  <si>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</si>
  <si>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註：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21,907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7,532,596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」編製，
　　「出版影音及資通訊業」為原「出版、影音製作、傳播及
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資通訊服務業」。</t>
    </r>
    <phoneticPr fontId="1" type="noConversion"/>
  </si>
  <si>
    <r>
      <t xml:space="preserve">職業災害
門診給付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件、元</t>
    </r>
    <r>
      <rPr>
        <sz val="12"/>
        <rFont val="Times New Roman"/>
        <family val="1"/>
      </rPr>
      <t>)</t>
    </r>
    <phoneticPr fontId="2" type="noConversion"/>
  </si>
  <si>
    <t>勞工保險職業災害門診給付件數及金額
－按縣市、年齡組別及行業分</t>
    <phoneticPr fontId="2" type="noConversion"/>
  </si>
  <si>
    <t>勞工保險職業災害門診給付－按縣市、年齡組別及行業分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</si>
  <si>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</si>
  <si>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</si>
  <si>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其他
(特別加保者)</t>
    <phoneticPr fontId="1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</si>
  <si>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</si>
  <si>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月實施，本表統計資料
　　　同時編列。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合計包含無法歸類之門診給付</t>
    </r>
    <r>
      <rPr>
        <sz val="12"/>
        <rFont val="Times New Roman"/>
        <family val="1"/>
      </rPr>
      <t>10,220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11,012,345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</si>
  <si>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縣市別及行業別無法歸類之門診給付計</t>
    </r>
    <r>
      <rPr>
        <sz val="12"/>
        <rFont val="Times New Roman"/>
        <family val="1"/>
      </rPr>
      <t>12,047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12,719,544</t>
    </r>
    <r>
      <rPr>
        <sz val="12"/>
        <rFont val="標楷體"/>
        <family val="4"/>
        <charset val="136"/>
      </rPr>
      <t>元。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性別及年齡組別無法歸類之門診給付計</t>
    </r>
    <r>
      <rPr>
        <sz val="12"/>
        <rFont val="Times New Roman"/>
        <family val="1"/>
      </rPr>
      <t>8,927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9,393,026</t>
    </r>
    <r>
      <rPr>
        <sz val="12"/>
        <rFont val="標楷體"/>
        <family val="4"/>
        <charset val="136"/>
      </rPr>
      <t>元。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</t>
    </r>
    <r>
      <rPr>
        <sz val="12"/>
        <rFont val="Times New Roman"/>
        <family val="4"/>
      </rPr>
      <t xml:space="preserve">
</t>
    </r>
    <r>
      <rPr>
        <sz val="12"/>
        <rFont val="標楷體"/>
        <family val="4"/>
        <charset val="136"/>
      </rPr>
      <t>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</si>
  <si>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t>勞工職業災害保險門診給付－按縣市、年齡組別
及行業分</t>
    <phoneticPr fontId="12" type="noConversion"/>
  </si>
  <si>
    <r>
      <t>註：</t>
    </r>
    <r>
      <rPr>
        <sz val="12"/>
        <rFont val="Times New Roman"/>
        <family val="1"/>
      </rPr>
      <t>1.109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21,721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17,202,503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</si>
  <si>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註：</t>
    </r>
    <r>
      <rPr>
        <sz val="12"/>
        <rFont val="Times New Roman"/>
        <family val="1"/>
      </rPr>
      <t>1.108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18,577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14,721,777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</si>
  <si>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註：</t>
    </r>
    <r>
      <rPr>
        <sz val="12"/>
        <rFont val="Times New Roman"/>
        <family val="1"/>
      </rPr>
      <t>1.107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34,801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31,543,132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</si>
  <si>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註：</t>
    </r>
    <r>
      <rPr>
        <sz val="12"/>
        <rFont val="Times New Roman"/>
        <family val="1"/>
      </rPr>
      <t>1.106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28,560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22,795,404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</si>
  <si>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註：</t>
    </r>
    <r>
      <rPr>
        <sz val="12"/>
        <rFont val="Times New Roman"/>
        <family val="1"/>
      </rPr>
      <t>1.105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24,726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20,890,556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</si>
  <si>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註：</t>
    </r>
    <r>
      <rPr>
        <sz val="12"/>
        <rFont val="Times New Roman"/>
        <family val="1"/>
      </rPr>
      <t>1.104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23,931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20,916,298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 xml:space="preserve">年起統計資料依改制後
　　　縣市別編製。
</t>
    </r>
    <r>
      <rPr>
        <sz val="12"/>
        <rFont val="Times New Roman"/>
        <family val="1"/>
      </rPr>
      <t xml:space="preserve">        3.102~104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</si>
  <si>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合計包含無法歸類之門診給付</t>
    </r>
    <r>
      <rPr>
        <sz val="12"/>
        <rFont val="Times New Roman"/>
        <family val="1"/>
      </rPr>
      <t>10,514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11,040,673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門診給付係委託衛生福利部中央健康保險署辦理，依委託契
　　　約書約定期程每季辦理沖轉核銷。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</si>
  <si>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1.103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22,293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18,686,580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</si>
  <si>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1.102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13,348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11,041,909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</si>
  <si>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1.101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15,398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13,197,401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</si>
  <si>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1.100</t>
    </r>
    <r>
      <rPr>
        <sz val="12"/>
        <rFont val="標楷體"/>
        <family val="4"/>
        <charset val="136"/>
      </rPr>
      <t>年合計包含無法歸類之門診給付</t>
    </r>
    <r>
      <rPr>
        <sz val="12"/>
        <rFont val="Times New Roman"/>
        <family val="1"/>
      </rPr>
      <t>24,060</t>
    </r>
    <r>
      <rPr>
        <sz val="12"/>
        <rFont val="標楷體"/>
        <family val="4"/>
        <charset val="136"/>
      </rPr>
      <t>件，</t>
    </r>
    <r>
      <rPr>
        <sz val="12"/>
        <rFont val="Times New Roman"/>
        <family val="1"/>
      </rPr>
      <t>18,400,092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　依改制後縣市別編製。
　　</t>
    </r>
    <r>
      <rPr>
        <sz val="12"/>
        <rFont val="Times New Roman"/>
        <family val="1"/>
      </rPr>
      <t>3.99~101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</si>
</sst>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5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sz val="14"/>
      <name val="標楷體"/>
      <family val="4"/>
      <charset val="136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4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5" xfId="0" applyFont="1" applyBorder="1" applyAlignment="1"/>
    <xf numFmtId="0" fontId="4" fillId="0" borderId="5" xfId="0" applyFont="1" applyBorder="1" applyAlignment="1">
      <alignment horizontal="left"/>
    </xf>
    <xf numFmtId="0" fontId="7" fillId="0" borderId="0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76" fontId="10" fillId="0" borderId="6" xfId="0" applyNumberFormat="1" applyFont="1" applyBorder="1" applyAlignment="1">
      <alignment vertical="center"/>
    </xf>
    <xf numFmtId="176" fontId="10" fillId="0" borderId="1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176" fontId="10" fillId="0" borderId="4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10" fillId="0" borderId="1" xfId="0" applyNumberFormat="1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77" fontId="10" fillId="0" borderId="6" xfId="0" applyNumberFormat="1" applyFont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77" fontId="9" fillId="0" borderId="8" xfId="0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7" fontId="10" fillId="0" borderId="12" xfId="0" applyNumberFormat="1" applyFont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9" fillId="2" borderId="8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10" fillId="2" borderId="8" xfId="0" applyNumberFormat="1" applyFont="1" applyFill="1" applyBorder="1" applyAlignment="1">
      <alignment vertical="center"/>
    </xf>
    <xf numFmtId="177" fontId="10" fillId="2" borderId="1" xfId="0" applyNumberFormat="1" applyFont="1" applyFill="1" applyBorder="1" applyAlignment="1">
      <alignment vertical="center"/>
    </xf>
    <xf numFmtId="177" fontId="10" fillId="2" borderId="2" xfId="0" applyNumberFormat="1" applyFont="1" applyFill="1" applyBorder="1" applyAlignment="1">
      <alignment vertical="center"/>
    </xf>
    <xf numFmtId="177" fontId="10" fillId="2" borderId="13" xfId="0" applyNumberFormat="1" applyFont="1" applyFill="1" applyBorder="1" applyAlignment="1">
      <alignment vertical="center"/>
    </xf>
    <xf numFmtId="177" fontId="10" fillId="2" borderId="3" xfId="0" applyNumberFormat="1" applyFont="1" applyFill="1" applyBorder="1" applyAlignment="1">
      <alignment vertical="center"/>
    </xf>
    <xf numFmtId="177" fontId="10" fillId="2" borderId="6" xfId="0" applyNumberFormat="1" applyFont="1" applyFill="1" applyBorder="1" applyAlignment="1">
      <alignment vertical="center"/>
    </xf>
    <xf numFmtId="177" fontId="10" fillId="2" borderId="12" xfId="0" applyNumberFormat="1" applyFont="1" applyFill="1" applyBorder="1" applyAlignment="1">
      <alignment vertical="center"/>
    </xf>
    <xf numFmtId="177" fontId="10" fillId="2" borderId="4" xfId="0" applyNumberFormat="1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176" fontId="9" fillId="0" borderId="8" xfId="0" applyNumberFormat="1" applyFont="1" applyBorder="1" applyAlignment="1">
      <alignment vertical="center"/>
    </xf>
    <xf numFmtId="176" fontId="10" fillId="0" borderId="8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176" fontId="9" fillId="2" borderId="8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10" fillId="2" borderId="8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2" xfId="0" applyNumberFormat="1" applyFont="1" applyFill="1" applyBorder="1" applyAlignment="1">
      <alignment vertical="center"/>
    </xf>
    <xf numFmtId="176" fontId="10" fillId="2" borderId="13" xfId="0" applyNumberFormat="1" applyFont="1" applyFill="1" applyBorder="1" applyAlignment="1">
      <alignment vertical="center"/>
    </xf>
    <xf numFmtId="176" fontId="10" fillId="2" borderId="3" xfId="0" applyNumberFormat="1" applyFont="1" applyFill="1" applyBorder="1" applyAlignment="1">
      <alignment vertical="center"/>
    </xf>
    <xf numFmtId="176" fontId="10" fillId="2" borderId="6" xfId="0" applyNumberFormat="1" applyFont="1" applyFill="1" applyBorder="1" applyAlignment="1">
      <alignment vertical="center"/>
    </xf>
    <xf numFmtId="176" fontId="10" fillId="2" borderId="12" xfId="0" applyNumberFormat="1" applyFont="1" applyFill="1" applyBorder="1" applyAlignment="1">
      <alignment vertical="center"/>
    </xf>
    <xf numFmtId="176" fontId="10" fillId="2" borderId="4" xfId="0" applyNumberFormat="1" applyFont="1" applyFill="1" applyBorder="1" applyAlignment="1">
      <alignment vertical="center"/>
    </xf>
    <xf numFmtId="176" fontId="10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10" fillId="0" borderId="13" xfId="0" applyNumberFormat="1" applyFont="1" applyFill="1" applyBorder="1" applyAlignment="1">
      <alignment vertical="center"/>
    </xf>
    <xf numFmtId="176" fontId="10" fillId="0" borderId="3" xfId="0" applyNumberFormat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7" fontId="9" fillId="0" borderId="8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10" fillId="0" borderId="8" xfId="0" applyNumberFormat="1" applyFont="1" applyFill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0" fillId="0" borderId="4" xfId="0" applyNumberFormat="1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vertical="center"/>
    </xf>
    <xf numFmtId="177" fontId="10" fillId="0" borderId="3" xfId="0" applyNumberFormat="1" applyFont="1" applyFill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4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vertical="top" wrapText="1"/>
    </xf>
    <xf numFmtId="0" fontId="4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8" xfId="0" applyFont="1" applyBorder="1" applyAlignment="1">
      <alignment vertical="top"/>
    </xf>
    <xf numFmtId="0" fontId="7" fillId="0" borderId="13" xfId="0" applyFont="1" applyBorder="1" applyAlignment="1">
      <alignment vertical="top"/>
    </xf>
    <xf numFmtId="0" fontId="7" fillId="0" borderId="3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/>
    </xf>
    <xf numFmtId="0" fontId="7" fillId="2" borderId="17" xfId="0" applyNumberFormat="1" applyFont="1" applyFill="1" applyBorder="1" applyAlignment="1">
      <alignment horizontal="center" vertical="center"/>
    </xf>
    <xf numFmtId="0" fontId="4" fillId="2" borderId="22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5" xfId="0" applyFont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4" fillId="0" borderId="22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0" fillId="0" borderId="5" xfId="0" applyFill="1" applyBorder="1" applyAlignment="1">
      <alignment vertical="top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8" xfId="0" applyBorder="1" applyAlignment="1">
      <alignment horizontal="center" vertical="top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vertical="top" wrapText="1"/>
    </xf>
    <xf numFmtId="0" fontId="7" fillId="0" borderId="5" xfId="0" applyFont="1" applyBorder="1" applyAlignment="1">
      <alignment horizontal="left" vertical="top" wrapText="1"/>
    </xf>
    <xf numFmtId="0" fontId="0" fillId="0" borderId="5" xfId="0" applyBorder="1" applyAlignment="1">
      <alignment vertical="top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5" style="6" customWidth="1"/>
    <col min="2" max="2" width="4.625" style="6" customWidth="1"/>
    <col min="3" max="3" width="14.75" style="6" customWidth="1"/>
    <col min="4" max="4" width="10.5" style="7" customWidth="1"/>
    <col min="5" max="5" width="13.875" style="7" customWidth="1"/>
    <col min="6" max="6" width="8.625" style="7" customWidth="1"/>
    <col min="7" max="7" width="13.125" style="7" customWidth="1"/>
    <col min="8" max="8" width="8.625" style="7" customWidth="1"/>
    <col min="9" max="9" width="13.125" style="7" customWidth="1"/>
    <col min="10" max="10" width="10.5" style="7" customWidth="1"/>
    <col min="11" max="11" width="13.875" style="7" customWidth="1"/>
    <col min="12" max="12" width="8.625" style="7" customWidth="1"/>
    <col min="13" max="13" width="12.75" style="7" customWidth="1"/>
    <col min="14" max="14" width="8.625" style="7" customWidth="1"/>
    <col min="15" max="15" width="12.75" style="7" customWidth="1"/>
    <col min="16" max="16384" width="9" style="7"/>
  </cols>
  <sheetData>
    <row r="1" spans="1:15" ht="40.9" customHeight="1">
      <c r="A1" s="100"/>
      <c r="B1" s="101"/>
      <c r="C1" s="101"/>
      <c r="D1" s="102" t="s">
        <v>124</v>
      </c>
      <c r="E1" s="102"/>
      <c r="F1" s="102"/>
      <c r="G1" s="102"/>
      <c r="H1" s="102"/>
      <c r="I1" s="102"/>
      <c r="J1" s="102" t="s">
        <v>124</v>
      </c>
      <c r="K1" s="102"/>
      <c r="L1" s="102"/>
      <c r="M1" s="102"/>
      <c r="N1" s="102"/>
      <c r="O1" s="102"/>
    </row>
    <row r="2" spans="1:15" ht="18" customHeight="1" thickBot="1"/>
    <row r="3" spans="1:15" s="6" customFormat="1" ht="23.45" customHeight="1">
      <c r="A3" s="112" t="s">
        <v>85</v>
      </c>
      <c r="B3" s="114" t="s">
        <v>68</v>
      </c>
      <c r="C3" s="115"/>
      <c r="D3" s="127" t="s">
        <v>121</v>
      </c>
      <c r="E3" s="128"/>
      <c r="F3" s="128"/>
      <c r="G3" s="128"/>
      <c r="H3" s="128"/>
      <c r="I3" s="129"/>
      <c r="J3" s="120" t="s">
        <v>119</v>
      </c>
      <c r="K3" s="121"/>
      <c r="L3" s="121"/>
      <c r="M3" s="121"/>
      <c r="N3" s="121"/>
      <c r="O3" s="122"/>
    </row>
    <row r="4" spans="1:15" s="6" customFormat="1" ht="23.45" customHeight="1">
      <c r="A4" s="113"/>
      <c r="B4" s="116"/>
      <c r="C4" s="117"/>
      <c r="D4" s="130" t="s">
        <v>80</v>
      </c>
      <c r="E4" s="131"/>
      <c r="F4" s="132" t="s">
        <v>79</v>
      </c>
      <c r="G4" s="131"/>
      <c r="H4" s="132" t="s">
        <v>78</v>
      </c>
      <c r="I4" s="133"/>
      <c r="J4" s="123" t="s">
        <v>80</v>
      </c>
      <c r="K4" s="124"/>
      <c r="L4" s="125" t="s">
        <v>79</v>
      </c>
      <c r="M4" s="124"/>
      <c r="N4" s="125" t="s">
        <v>78</v>
      </c>
      <c r="O4" s="126"/>
    </row>
    <row r="5" spans="1:15" ht="23.45" customHeight="1">
      <c r="A5" s="113"/>
      <c r="B5" s="118"/>
      <c r="C5" s="119"/>
      <c r="D5" s="81" t="s">
        <v>29</v>
      </c>
      <c r="E5" s="82" t="s">
        <v>30</v>
      </c>
      <c r="F5" s="82" t="s">
        <v>29</v>
      </c>
      <c r="G5" s="82" t="s">
        <v>30</v>
      </c>
      <c r="H5" s="82" t="s">
        <v>29</v>
      </c>
      <c r="I5" s="83" t="s">
        <v>30</v>
      </c>
      <c r="J5" s="49" t="s">
        <v>29</v>
      </c>
      <c r="K5" s="50" t="s">
        <v>30</v>
      </c>
      <c r="L5" s="50" t="s">
        <v>29</v>
      </c>
      <c r="M5" s="50" t="s">
        <v>30</v>
      </c>
      <c r="N5" s="50" t="s">
        <v>29</v>
      </c>
      <c r="O5" s="51" t="s">
        <v>30</v>
      </c>
    </row>
    <row r="6" spans="1:15" ht="24.6" customHeight="1">
      <c r="A6" s="105" t="s">
        <v>115</v>
      </c>
      <c r="B6" s="107" t="s">
        <v>52</v>
      </c>
      <c r="C6" s="38" t="s">
        <v>0</v>
      </c>
      <c r="D6" s="91">
        <f>SUM(D7:D29)+12047</f>
        <v>1410104</v>
      </c>
      <c r="E6" s="92">
        <f>SUM(E7:E29)+12719544</f>
        <v>1643162387</v>
      </c>
      <c r="F6" s="92">
        <f t="shared" ref="F6:I6" si="0">SUM(F7:F29)</f>
        <v>721595</v>
      </c>
      <c r="G6" s="92">
        <f t="shared" si="0"/>
        <v>863108582</v>
      </c>
      <c r="H6" s="92">
        <f t="shared" si="0"/>
        <v>676462</v>
      </c>
      <c r="I6" s="93">
        <f t="shared" si="0"/>
        <v>767334261</v>
      </c>
      <c r="J6" s="52">
        <f>SUM(J7:J29)+10220</f>
        <v>700598</v>
      </c>
      <c r="K6" s="53">
        <f>SUM(K7:K29)+11012345</f>
        <v>785300698</v>
      </c>
      <c r="L6" s="53">
        <f>SUM(L7:L29)</f>
        <v>356659</v>
      </c>
      <c r="M6" s="53">
        <f>SUM(M7:M29)</f>
        <v>409771733</v>
      </c>
      <c r="N6" s="53">
        <f>SUM(N7:N29)</f>
        <v>333719</v>
      </c>
      <c r="O6" s="54">
        <f>SUM(O7:O29)</f>
        <v>364516620</v>
      </c>
    </row>
    <row r="7" spans="1:15" ht="24.6" customHeight="1">
      <c r="A7" s="106"/>
      <c r="B7" s="108"/>
      <c r="C7" s="38" t="s">
        <v>54</v>
      </c>
      <c r="D7" s="91">
        <f t="shared" ref="D7:D29" si="1">F7+H7</f>
        <v>165271</v>
      </c>
      <c r="E7" s="92">
        <f t="shared" ref="E7:E29" si="2">G7+I7</f>
        <v>187496105</v>
      </c>
      <c r="F7" s="92">
        <v>85886</v>
      </c>
      <c r="G7" s="92">
        <v>99631651</v>
      </c>
      <c r="H7" s="92">
        <v>79385</v>
      </c>
      <c r="I7" s="93">
        <v>87864454</v>
      </c>
      <c r="J7" s="52">
        <f t="shared" ref="J7:K26" si="3">L7+N7</f>
        <v>97515</v>
      </c>
      <c r="K7" s="53">
        <f t="shared" si="3"/>
        <v>98750747</v>
      </c>
      <c r="L7" s="53">
        <v>48745</v>
      </c>
      <c r="M7" s="53">
        <v>50883916</v>
      </c>
      <c r="N7" s="53">
        <v>48770</v>
      </c>
      <c r="O7" s="54">
        <v>47866831</v>
      </c>
    </row>
    <row r="8" spans="1:15" ht="24.6" customHeight="1">
      <c r="A8" s="106"/>
      <c r="B8" s="108"/>
      <c r="C8" s="38" t="s">
        <v>55</v>
      </c>
      <c r="D8" s="91">
        <f t="shared" si="1"/>
        <v>236432</v>
      </c>
      <c r="E8" s="92">
        <f t="shared" si="2"/>
        <v>268552126</v>
      </c>
      <c r="F8" s="92">
        <v>113388</v>
      </c>
      <c r="G8" s="92">
        <v>132734113</v>
      </c>
      <c r="H8" s="92">
        <v>123044</v>
      </c>
      <c r="I8" s="93">
        <v>135818013</v>
      </c>
      <c r="J8" s="52">
        <f t="shared" si="3"/>
        <v>132070</v>
      </c>
      <c r="K8" s="53">
        <f t="shared" si="3"/>
        <v>139137752</v>
      </c>
      <c r="L8" s="53">
        <v>63082</v>
      </c>
      <c r="M8" s="53">
        <v>67445051</v>
      </c>
      <c r="N8" s="53">
        <v>68988</v>
      </c>
      <c r="O8" s="54">
        <v>71692701</v>
      </c>
    </row>
    <row r="9" spans="1:15" ht="24.6" customHeight="1">
      <c r="A9" s="106"/>
      <c r="B9" s="108"/>
      <c r="C9" s="38" t="s">
        <v>82</v>
      </c>
      <c r="D9" s="91">
        <f t="shared" si="1"/>
        <v>81284</v>
      </c>
      <c r="E9" s="92">
        <f t="shared" si="2"/>
        <v>103861039</v>
      </c>
      <c r="F9" s="92">
        <v>44752</v>
      </c>
      <c r="G9" s="92">
        <v>58145270</v>
      </c>
      <c r="H9" s="92">
        <v>36532</v>
      </c>
      <c r="I9" s="93">
        <v>45715769</v>
      </c>
      <c r="J9" s="52">
        <f t="shared" si="3"/>
        <v>37163</v>
      </c>
      <c r="K9" s="53">
        <f t="shared" si="3"/>
        <v>46811723</v>
      </c>
      <c r="L9" s="53">
        <v>21338</v>
      </c>
      <c r="M9" s="53">
        <v>27133360</v>
      </c>
      <c r="N9" s="53">
        <v>15825</v>
      </c>
      <c r="O9" s="54">
        <v>19678363</v>
      </c>
    </row>
    <row r="10" spans="1:15" ht="24.6" customHeight="1">
      <c r="A10" s="106"/>
      <c r="B10" s="108"/>
      <c r="C10" s="38" t="s">
        <v>56</v>
      </c>
      <c r="D10" s="91">
        <f t="shared" si="1"/>
        <v>374435</v>
      </c>
      <c r="E10" s="92">
        <f t="shared" si="2"/>
        <v>426535067</v>
      </c>
      <c r="F10" s="92">
        <v>187507</v>
      </c>
      <c r="G10" s="92">
        <v>217447066</v>
      </c>
      <c r="H10" s="92">
        <v>186928</v>
      </c>
      <c r="I10" s="93">
        <v>209088001</v>
      </c>
      <c r="J10" s="52">
        <f t="shared" si="3"/>
        <v>170071</v>
      </c>
      <c r="K10" s="53">
        <f t="shared" si="3"/>
        <v>190717975</v>
      </c>
      <c r="L10" s="53">
        <v>85731</v>
      </c>
      <c r="M10" s="53">
        <v>98418691</v>
      </c>
      <c r="N10" s="53">
        <v>84340</v>
      </c>
      <c r="O10" s="54">
        <v>92299284</v>
      </c>
    </row>
    <row r="11" spans="1:15" ht="24.6" customHeight="1">
      <c r="A11" s="106"/>
      <c r="B11" s="108"/>
      <c r="C11" s="38" t="s">
        <v>57</v>
      </c>
      <c r="D11" s="91">
        <f t="shared" si="1"/>
        <v>93571</v>
      </c>
      <c r="E11" s="92">
        <f t="shared" si="2"/>
        <v>112033889</v>
      </c>
      <c r="F11" s="92">
        <v>50530</v>
      </c>
      <c r="G11" s="92">
        <v>61754619</v>
      </c>
      <c r="H11" s="92">
        <v>43041</v>
      </c>
      <c r="I11" s="93">
        <v>50279270</v>
      </c>
      <c r="J11" s="52">
        <f t="shared" si="3"/>
        <v>43352</v>
      </c>
      <c r="K11" s="53">
        <f t="shared" si="3"/>
        <v>51458701</v>
      </c>
      <c r="L11" s="53">
        <v>23972</v>
      </c>
      <c r="M11" s="53">
        <v>28739917</v>
      </c>
      <c r="N11" s="53">
        <v>19380</v>
      </c>
      <c r="O11" s="54">
        <v>22718784</v>
      </c>
    </row>
    <row r="12" spans="1:15" ht="24.6" customHeight="1">
      <c r="A12" s="106"/>
      <c r="B12" s="108"/>
      <c r="C12" s="38" t="s">
        <v>58</v>
      </c>
      <c r="D12" s="91">
        <f t="shared" si="1"/>
        <v>99727</v>
      </c>
      <c r="E12" s="92">
        <f t="shared" si="2"/>
        <v>131051404</v>
      </c>
      <c r="F12" s="92">
        <v>57809</v>
      </c>
      <c r="G12" s="92">
        <v>78096090</v>
      </c>
      <c r="H12" s="92">
        <v>41918</v>
      </c>
      <c r="I12" s="93">
        <v>52955314</v>
      </c>
      <c r="J12" s="52">
        <f t="shared" si="3"/>
        <v>45160</v>
      </c>
      <c r="K12" s="53">
        <f t="shared" si="3"/>
        <v>60283068</v>
      </c>
      <c r="L12" s="53">
        <v>26765</v>
      </c>
      <c r="M12" s="53">
        <v>35842530</v>
      </c>
      <c r="N12" s="53">
        <v>18395</v>
      </c>
      <c r="O12" s="54">
        <v>24440538</v>
      </c>
    </row>
    <row r="13" spans="1:15" ht="24.6" customHeight="1">
      <c r="A13" s="106"/>
      <c r="B13" s="108"/>
      <c r="C13" s="39" t="s">
        <v>2</v>
      </c>
      <c r="D13" s="94">
        <f t="shared" si="1"/>
        <v>22651</v>
      </c>
      <c r="E13" s="33">
        <f t="shared" si="2"/>
        <v>18448079</v>
      </c>
      <c r="F13" s="33">
        <v>11579</v>
      </c>
      <c r="G13" s="33">
        <v>10226387</v>
      </c>
      <c r="H13" s="33">
        <v>11072</v>
      </c>
      <c r="I13" s="34">
        <v>8221692</v>
      </c>
      <c r="J13" s="55">
        <f t="shared" si="3"/>
        <v>12346</v>
      </c>
      <c r="K13" s="56">
        <f t="shared" si="3"/>
        <v>10084830</v>
      </c>
      <c r="L13" s="56">
        <v>6300</v>
      </c>
      <c r="M13" s="56">
        <v>5562480</v>
      </c>
      <c r="N13" s="56">
        <v>6046</v>
      </c>
      <c r="O13" s="57">
        <v>4522350</v>
      </c>
    </row>
    <row r="14" spans="1:15" ht="24.6" customHeight="1">
      <c r="A14" s="106"/>
      <c r="B14" s="108"/>
      <c r="C14" s="39" t="s">
        <v>4</v>
      </c>
      <c r="D14" s="94">
        <f t="shared" si="1"/>
        <v>27697</v>
      </c>
      <c r="E14" s="33">
        <f t="shared" si="2"/>
        <v>35012655</v>
      </c>
      <c r="F14" s="33">
        <v>15854</v>
      </c>
      <c r="G14" s="33">
        <v>20145879</v>
      </c>
      <c r="H14" s="33">
        <v>11843</v>
      </c>
      <c r="I14" s="34">
        <v>14866776</v>
      </c>
      <c r="J14" s="55">
        <f t="shared" si="3"/>
        <v>12510</v>
      </c>
      <c r="K14" s="56">
        <f t="shared" si="3"/>
        <v>15864376</v>
      </c>
      <c r="L14" s="56">
        <v>7049</v>
      </c>
      <c r="M14" s="56">
        <v>9217117</v>
      </c>
      <c r="N14" s="56">
        <v>5461</v>
      </c>
      <c r="O14" s="57">
        <v>6647259</v>
      </c>
    </row>
    <row r="15" spans="1:15" ht="24.6" customHeight="1">
      <c r="A15" s="106"/>
      <c r="B15" s="108"/>
      <c r="C15" s="39" t="s">
        <v>5</v>
      </c>
      <c r="D15" s="94">
        <f t="shared" si="1"/>
        <v>15848</v>
      </c>
      <c r="E15" s="33">
        <f t="shared" si="2"/>
        <v>18927115</v>
      </c>
      <c r="F15" s="33">
        <v>8431</v>
      </c>
      <c r="G15" s="33">
        <v>10444833</v>
      </c>
      <c r="H15" s="33">
        <v>7417</v>
      </c>
      <c r="I15" s="34">
        <v>8482282</v>
      </c>
      <c r="J15" s="55">
        <f t="shared" si="3"/>
        <v>7657</v>
      </c>
      <c r="K15" s="56">
        <f t="shared" si="3"/>
        <v>8665555</v>
      </c>
      <c r="L15" s="56">
        <v>3923</v>
      </c>
      <c r="M15" s="56">
        <v>4725180</v>
      </c>
      <c r="N15" s="56">
        <v>3734</v>
      </c>
      <c r="O15" s="57">
        <v>3940375</v>
      </c>
    </row>
    <row r="16" spans="1:15" ht="24.6" customHeight="1">
      <c r="A16" s="106"/>
      <c r="B16" s="108"/>
      <c r="C16" s="39" t="s">
        <v>7</v>
      </c>
      <c r="D16" s="94">
        <f t="shared" si="1"/>
        <v>104931</v>
      </c>
      <c r="E16" s="33">
        <f t="shared" si="2"/>
        <v>124313490</v>
      </c>
      <c r="F16" s="33">
        <v>54287</v>
      </c>
      <c r="G16" s="33">
        <v>65246260</v>
      </c>
      <c r="H16" s="33">
        <v>50644</v>
      </c>
      <c r="I16" s="34">
        <v>59067230</v>
      </c>
      <c r="J16" s="55">
        <f t="shared" si="3"/>
        <v>52555</v>
      </c>
      <c r="K16" s="56">
        <f t="shared" si="3"/>
        <v>60062066</v>
      </c>
      <c r="L16" s="56">
        <v>27240</v>
      </c>
      <c r="M16" s="56">
        <v>31692491</v>
      </c>
      <c r="N16" s="56">
        <v>25315</v>
      </c>
      <c r="O16" s="57">
        <v>28369575</v>
      </c>
    </row>
    <row r="17" spans="1:15" ht="24.6" customHeight="1">
      <c r="A17" s="106"/>
      <c r="B17" s="108"/>
      <c r="C17" s="39" t="s">
        <v>8</v>
      </c>
      <c r="D17" s="94">
        <f t="shared" si="1"/>
        <v>20938</v>
      </c>
      <c r="E17" s="33">
        <f t="shared" si="2"/>
        <v>26069989</v>
      </c>
      <c r="F17" s="33">
        <v>10077</v>
      </c>
      <c r="G17" s="33">
        <v>12914793</v>
      </c>
      <c r="H17" s="33">
        <v>10861</v>
      </c>
      <c r="I17" s="34">
        <v>13155196</v>
      </c>
      <c r="J17" s="55">
        <f t="shared" si="3"/>
        <v>8991</v>
      </c>
      <c r="K17" s="56">
        <f t="shared" si="3"/>
        <v>11179067</v>
      </c>
      <c r="L17" s="56">
        <v>4619</v>
      </c>
      <c r="M17" s="56">
        <v>5885356</v>
      </c>
      <c r="N17" s="56">
        <v>4372</v>
      </c>
      <c r="O17" s="57">
        <v>5293711</v>
      </c>
    </row>
    <row r="18" spans="1:15" ht="24.6" customHeight="1">
      <c r="A18" s="106"/>
      <c r="B18" s="108"/>
      <c r="C18" s="39" t="s">
        <v>9</v>
      </c>
      <c r="D18" s="94">
        <f t="shared" si="1"/>
        <v>33380</v>
      </c>
      <c r="E18" s="33">
        <f t="shared" si="2"/>
        <v>40006638</v>
      </c>
      <c r="F18" s="33">
        <v>16388</v>
      </c>
      <c r="G18" s="33">
        <v>20333339</v>
      </c>
      <c r="H18" s="33">
        <v>16992</v>
      </c>
      <c r="I18" s="34">
        <v>19673299</v>
      </c>
      <c r="J18" s="55">
        <f t="shared" si="3"/>
        <v>15687</v>
      </c>
      <c r="K18" s="56">
        <f t="shared" si="3"/>
        <v>18292912</v>
      </c>
      <c r="L18" s="56">
        <v>7756</v>
      </c>
      <c r="M18" s="56">
        <v>9296976</v>
      </c>
      <c r="N18" s="56">
        <v>7931</v>
      </c>
      <c r="O18" s="57">
        <v>8995936</v>
      </c>
    </row>
    <row r="19" spans="1:15" ht="24.6" customHeight="1">
      <c r="A19" s="106"/>
      <c r="B19" s="108"/>
      <c r="C19" s="39" t="s">
        <v>10</v>
      </c>
      <c r="D19" s="94">
        <f t="shared" si="1"/>
        <v>19238</v>
      </c>
      <c r="E19" s="33">
        <f t="shared" si="2"/>
        <v>19016696</v>
      </c>
      <c r="F19" s="33">
        <v>9152</v>
      </c>
      <c r="G19" s="33">
        <v>9612142</v>
      </c>
      <c r="H19" s="33">
        <v>10086</v>
      </c>
      <c r="I19" s="34">
        <v>9404554</v>
      </c>
      <c r="J19" s="55">
        <f t="shared" si="3"/>
        <v>8949</v>
      </c>
      <c r="K19" s="56">
        <f t="shared" si="3"/>
        <v>8977640</v>
      </c>
      <c r="L19" s="56">
        <v>4499</v>
      </c>
      <c r="M19" s="56">
        <v>4718804</v>
      </c>
      <c r="N19" s="56">
        <v>4450</v>
      </c>
      <c r="O19" s="57">
        <v>4258836</v>
      </c>
    </row>
    <row r="20" spans="1:15" ht="24.6" customHeight="1">
      <c r="A20" s="106"/>
      <c r="B20" s="108"/>
      <c r="C20" s="39" t="s">
        <v>13</v>
      </c>
      <c r="D20" s="94">
        <f t="shared" si="1"/>
        <v>13402</v>
      </c>
      <c r="E20" s="33">
        <f t="shared" si="2"/>
        <v>18142860</v>
      </c>
      <c r="F20" s="33">
        <v>7674</v>
      </c>
      <c r="G20" s="33">
        <v>10603090</v>
      </c>
      <c r="H20" s="33">
        <v>5728</v>
      </c>
      <c r="I20" s="34">
        <v>7539770</v>
      </c>
      <c r="J20" s="55">
        <f t="shared" si="3"/>
        <v>5578</v>
      </c>
      <c r="K20" s="56">
        <f t="shared" si="3"/>
        <v>8048012</v>
      </c>
      <c r="L20" s="56">
        <v>3098</v>
      </c>
      <c r="M20" s="56">
        <v>4542230</v>
      </c>
      <c r="N20" s="56">
        <v>2480</v>
      </c>
      <c r="O20" s="57">
        <v>3505782</v>
      </c>
    </row>
    <row r="21" spans="1:15" ht="24.6" customHeight="1">
      <c r="A21" s="106"/>
      <c r="B21" s="108"/>
      <c r="C21" s="39" t="s">
        <v>14</v>
      </c>
      <c r="D21" s="94">
        <f t="shared" si="1"/>
        <v>1833</v>
      </c>
      <c r="E21" s="33">
        <f t="shared" si="2"/>
        <v>2482094</v>
      </c>
      <c r="F21" s="33">
        <v>1103</v>
      </c>
      <c r="G21" s="33">
        <v>1538144</v>
      </c>
      <c r="H21" s="33">
        <v>730</v>
      </c>
      <c r="I21" s="34">
        <v>943950</v>
      </c>
      <c r="J21" s="55">
        <f t="shared" si="3"/>
        <v>785</v>
      </c>
      <c r="K21" s="56">
        <f t="shared" si="3"/>
        <v>1161348</v>
      </c>
      <c r="L21" s="56">
        <v>425</v>
      </c>
      <c r="M21" s="56">
        <v>750832</v>
      </c>
      <c r="N21" s="56">
        <v>360</v>
      </c>
      <c r="O21" s="57">
        <v>410516</v>
      </c>
    </row>
    <row r="22" spans="1:15" ht="24.6" customHeight="1">
      <c r="A22" s="106"/>
      <c r="B22" s="108"/>
      <c r="C22" s="39" t="s">
        <v>15</v>
      </c>
      <c r="D22" s="94">
        <f t="shared" si="1"/>
        <v>17338</v>
      </c>
      <c r="E22" s="33">
        <f t="shared" si="2"/>
        <v>13780818</v>
      </c>
      <c r="F22" s="33">
        <v>9396</v>
      </c>
      <c r="G22" s="33">
        <v>7661791</v>
      </c>
      <c r="H22" s="33">
        <v>7942</v>
      </c>
      <c r="I22" s="34">
        <v>6119027</v>
      </c>
      <c r="J22" s="55">
        <f t="shared" si="3"/>
        <v>8687</v>
      </c>
      <c r="K22" s="56">
        <f t="shared" si="3"/>
        <v>6807927</v>
      </c>
      <c r="L22" s="56">
        <v>4850</v>
      </c>
      <c r="M22" s="56">
        <v>3899331</v>
      </c>
      <c r="N22" s="56">
        <v>3837</v>
      </c>
      <c r="O22" s="57">
        <v>2908596</v>
      </c>
    </row>
    <row r="23" spans="1:15" ht="24.6" customHeight="1">
      <c r="A23" s="106"/>
      <c r="B23" s="108"/>
      <c r="C23" s="39" t="s">
        <v>16</v>
      </c>
      <c r="D23" s="94">
        <f t="shared" si="1"/>
        <v>500</v>
      </c>
      <c r="E23" s="33">
        <f t="shared" si="2"/>
        <v>716933</v>
      </c>
      <c r="F23" s="33">
        <v>237</v>
      </c>
      <c r="G23" s="33">
        <v>400159</v>
      </c>
      <c r="H23" s="33">
        <v>263</v>
      </c>
      <c r="I23" s="34">
        <v>316774</v>
      </c>
      <c r="J23" s="55">
        <f t="shared" si="3"/>
        <v>218</v>
      </c>
      <c r="K23" s="56">
        <f t="shared" si="3"/>
        <v>250372</v>
      </c>
      <c r="L23" s="56">
        <v>130</v>
      </c>
      <c r="M23" s="56">
        <v>118482</v>
      </c>
      <c r="N23" s="56">
        <v>88</v>
      </c>
      <c r="O23" s="57">
        <v>131890</v>
      </c>
    </row>
    <row r="24" spans="1:15" ht="24.6" customHeight="1">
      <c r="A24" s="106"/>
      <c r="B24" s="108"/>
      <c r="C24" s="39" t="s">
        <v>17</v>
      </c>
      <c r="D24" s="94">
        <f t="shared" si="1"/>
        <v>8715</v>
      </c>
      <c r="E24" s="33">
        <f t="shared" si="2"/>
        <v>10136221</v>
      </c>
      <c r="F24" s="33">
        <v>4803</v>
      </c>
      <c r="G24" s="33">
        <v>6073211</v>
      </c>
      <c r="H24" s="33">
        <v>3912</v>
      </c>
      <c r="I24" s="34">
        <v>4063010</v>
      </c>
      <c r="J24" s="55">
        <f t="shared" si="3"/>
        <v>3870</v>
      </c>
      <c r="K24" s="56">
        <f t="shared" si="3"/>
        <v>4491026</v>
      </c>
      <c r="L24" s="56">
        <v>2257</v>
      </c>
      <c r="M24" s="56">
        <v>2791604</v>
      </c>
      <c r="N24" s="56">
        <v>1613</v>
      </c>
      <c r="O24" s="57">
        <v>1699422</v>
      </c>
    </row>
    <row r="25" spans="1:15" ht="24.6" customHeight="1">
      <c r="A25" s="106"/>
      <c r="B25" s="108"/>
      <c r="C25" s="39" t="s">
        <v>18</v>
      </c>
      <c r="D25" s="94">
        <f t="shared" si="1"/>
        <v>41661</v>
      </c>
      <c r="E25" s="33">
        <f t="shared" si="2"/>
        <v>48935415</v>
      </c>
      <c r="F25" s="33">
        <v>23546</v>
      </c>
      <c r="G25" s="33">
        <v>27864780</v>
      </c>
      <c r="H25" s="33">
        <v>18115</v>
      </c>
      <c r="I25" s="34">
        <v>21070635</v>
      </c>
      <c r="J25" s="55">
        <f t="shared" si="3"/>
        <v>18664</v>
      </c>
      <c r="K25" s="56">
        <f t="shared" si="3"/>
        <v>21757136</v>
      </c>
      <c r="L25" s="56">
        <v>10874</v>
      </c>
      <c r="M25" s="56">
        <v>12697099</v>
      </c>
      <c r="N25" s="56">
        <v>7790</v>
      </c>
      <c r="O25" s="57">
        <v>9060037</v>
      </c>
    </row>
    <row r="26" spans="1:15" ht="24.6" customHeight="1">
      <c r="A26" s="106"/>
      <c r="B26" s="108"/>
      <c r="C26" s="39" t="s">
        <v>20</v>
      </c>
      <c r="D26" s="94">
        <f t="shared" si="1"/>
        <v>17803</v>
      </c>
      <c r="E26" s="33">
        <f t="shared" si="2"/>
        <v>23052074</v>
      </c>
      <c r="F26" s="33">
        <v>8418</v>
      </c>
      <c r="G26" s="33">
        <v>11064807</v>
      </c>
      <c r="H26" s="33">
        <v>9385</v>
      </c>
      <c r="I26" s="34">
        <v>11987267</v>
      </c>
      <c r="J26" s="55">
        <f t="shared" si="3"/>
        <v>8352</v>
      </c>
      <c r="K26" s="56">
        <f t="shared" si="3"/>
        <v>11248851</v>
      </c>
      <c r="L26" s="56">
        <v>3902</v>
      </c>
      <c r="M26" s="56">
        <v>5268361</v>
      </c>
      <c r="N26" s="56">
        <v>4450</v>
      </c>
      <c r="O26" s="57">
        <v>5980490</v>
      </c>
    </row>
    <row r="27" spans="1:15" ht="24.6" customHeight="1">
      <c r="A27" s="106"/>
      <c r="B27" s="108"/>
      <c r="C27" s="39" t="s">
        <v>22</v>
      </c>
      <c r="D27" s="94">
        <f t="shared" si="1"/>
        <v>353</v>
      </c>
      <c r="E27" s="33">
        <f t="shared" si="2"/>
        <v>402487</v>
      </c>
      <c r="F27" s="33">
        <v>144</v>
      </c>
      <c r="G27" s="33">
        <v>195662</v>
      </c>
      <c r="H27" s="33">
        <v>209</v>
      </c>
      <c r="I27" s="34">
        <v>206825</v>
      </c>
      <c r="J27" s="55">
        <f t="shared" ref="J27:K29" si="4">L27+N27</f>
        <v>170</v>
      </c>
      <c r="K27" s="56">
        <f t="shared" si="4"/>
        <v>208951</v>
      </c>
      <c r="L27" s="56">
        <v>91</v>
      </c>
      <c r="M27" s="56">
        <v>128946</v>
      </c>
      <c r="N27" s="56">
        <v>79</v>
      </c>
      <c r="O27" s="57">
        <v>80005</v>
      </c>
    </row>
    <row r="28" spans="1:15" ht="24.6" customHeight="1">
      <c r="A28" s="106"/>
      <c r="B28" s="108"/>
      <c r="C28" s="39" t="s">
        <v>23</v>
      </c>
      <c r="D28" s="94">
        <f t="shared" si="1"/>
        <v>32</v>
      </c>
      <c r="E28" s="33">
        <f t="shared" si="2"/>
        <v>39729</v>
      </c>
      <c r="F28" s="33">
        <v>14</v>
      </c>
      <c r="G28" s="33">
        <v>20073</v>
      </c>
      <c r="H28" s="33">
        <v>18</v>
      </c>
      <c r="I28" s="34">
        <v>19656</v>
      </c>
      <c r="J28" s="55">
        <f t="shared" si="4"/>
        <v>21</v>
      </c>
      <c r="K28" s="56">
        <f t="shared" si="4"/>
        <v>17421</v>
      </c>
      <c r="L28" s="56">
        <v>11</v>
      </c>
      <c r="M28" s="56">
        <v>8895</v>
      </c>
      <c r="N28" s="56">
        <v>10</v>
      </c>
      <c r="O28" s="57">
        <v>8526</v>
      </c>
    </row>
    <row r="29" spans="1:15" ht="33">
      <c r="A29" s="106"/>
      <c r="B29" s="108"/>
      <c r="C29" s="42" t="s">
        <v>120</v>
      </c>
      <c r="D29" s="94">
        <f t="shared" si="1"/>
        <v>1017</v>
      </c>
      <c r="E29" s="33">
        <f t="shared" si="2"/>
        <v>1429920</v>
      </c>
      <c r="F29" s="33">
        <v>620</v>
      </c>
      <c r="G29" s="33">
        <v>954423</v>
      </c>
      <c r="H29" s="33">
        <v>397</v>
      </c>
      <c r="I29" s="34">
        <v>475497</v>
      </c>
      <c r="J29" s="55">
        <f t="shared" si="4"/>
        <v>7</v>
      </c>
      <c r="K29" s="56">
        <f t="shared" si="4"/>
        <v>10897</v>
      </c>
      <c r="L29" s="56">
        <v>2</v>
      </c>
      <c r="M29" s="56">
        <v>4084</v>
      </c>
      <c r="N29" s="56">
        <v>5</v>
      </c>
      <c r="O29" s="57">
        <v>6813</v>
      </c>
    </row>
    <row r="30" spans="1:15" ht="29.45" customHeight="1">
      <c r="A30" s="105" t="s">
        <v>115</v>
      </c>
      <c r="B30" s="107" t="s">
        <v>69</v>
      </c>
      <c r="C30" s="38" t="s">
        <v>0</v>
      </c>
      <c r="D30" s="91">
        <f>SUM(D31:D42)+8927</f>
        <v>1410104</v>
      </c>
      <c r="E30" s="92">
        <f>SUM(E31:E42)+9393026</f>
        <v>1643162387</v>
      </c>
      <c r="F30" s="92">
        <f t="shared" ref="F30:I30" si="5">SUM(F31:F42)</f>
        <v>724141</v>
      </c>
      <c r="G30" s="92">
        <f t="shared" si="5"/>
        <v>865860017</v>
      </c>
      <c r="H30" s="92">
        <f t="shared" si="5"/>
        <v>677036</v>
      </c>
      <c r="I30" s="93">
        <f t="shared" si="5"/>
        <v>767909344</v>
      </c>
      <c r="J30" s="52">
        <f>SUM(J31:J42)+10220</f>
        <v>700598</v>
      </c>
      <c r="K30" s="53">
        <f>SUM(K31:K42)+11012345</f>
        <v>785300698</v>
      </c>
      <c r="L30" s="53">
        <f>SUM(L31:L42)</f>
        <v>356659</v>
      </c>
      <c r="M30" s="53">
        <f>SUM(M31:M42)</f>
        <v>409771733</v>
      </c>
      <c r="N30" s="53">
        <f>SUM(N31:N42)</f>
        <v>333719</v>
      </c>
      <c r="O30" s="54">
        <f>SUM(O31:O42)</f>
        <v>364516620</v>
      </c>
    </row>
    <row r="31" spans="1:15" ht="29.45" customHeight="1">
      <c r="A31" s="109"/>
      <c r="B31" s="108"/>
      <c r="C31" s="39" t="s">
        <v>34</v>
      </c>
      <c r="D31" s="94">
        <f>F31+H31</f>
        <v>13</v>
      </c>
      <c r="E31" s="33">
        <f>G31+I31</f>
        <v>12907</v>
      </c>
      <c r="F31" s="33">
        <v>7</v>
      </c>
      <c r="G31" s="33">
        <v>9383</v>
      </c>
      <c r="H31" s="33">
        <v>6</v>
      </c>
      <c r="I31" s="34">
        <v>3524</v>
      </c>
      <c r="J31" s="55">
        <f>L31+N31</f>
        <v>0</v>
      </c>
      <c r="K31" s="56">
        <f>M31+O31</f>
        <v>0</v>
      </c>
      <c r="L31" s="56">
        <v>0</v>
      </c>
      <c r="M31" s="56">
        <v>0</v>
      </c>
      <c r="N31" s="56">
        <v>0</v>
      </c>
      <c r="O31" s="57">
        <v>0</v>
      </c>
    </row>
    <row r="32" spans="1:15" ht="29.45" customHeight="1">
      <c r="A32" s="109"/>
      <c r="B32" s="108"/>
      <c r="C32" s="40" t="s">
        <v>35</v>
      </c>
      <c r="D32" s="94">
        <f t="shared" ref="D32:D42" si="6">F32+H32</f>
        <v>9640</v>
      </c>
      <c r="E32" s="33">
        <f t="shared" ref="E32:E42" si="7">G32+I32</f>
        <v>13576586</v>
      </c>
      <c r="F32" s="33">
        <v>6242</v>
      </c>
      <c r="G32" s="33">
        <v>9104862</v>
      </c>
      <c r="H32" s="33">
        <v>3398</v>
      </c>
      <c r="I32" s="34">
        <v>4471724</v>
      </c>
      <c r="J32" s="55">
        <f t="shared" ref="J32:K42" si="8">L32+N32</f>
        <v>4818</v>
      </c>
      <c r="K32" s="56">
        <f t="shared" si="8"/>
        <v>6439889</v>
      </c>
      <c r="L32" s="56">
        <v>3058</v>
      </c>
      <c r="M32" s="56">
        <v>4054029</v>
      </c>
      <c r="N32" s="56">
        <v>1760</v>
      </c>
      <c r="O32" s="57">
        <v>2385860</v>
      </c>
    </row>
    <row r="33" spans="1:15" ht="29.45" customHeight="1">
      <c r="A33" s="109"/>
      <c r="B33" s="108"/>
      <c r="C33" s="40" t="s">
        <v>36</v>
      </c>
      <c r="D33" s="94">
        <f t="shared" si="6"/>
        <v>70448</v>
      </c>
      <c r="E33" s="33">
        <f t="shared" si="7"/>
        <v>89145399</v>
      </c>
      <c r="F33" s="33">
        <v>35497</v>
      </c>
      <c r="G33" s="33">
        <v>46396619</v>
      </c>
      <c r="H33" s="33">
        <v>34951</v>
      </c>
      <c r="I33" s="34">
        <v>42748780</v>
      </c>
      <c r="J33" s="55">
        <f t="shared" si="8"/>
        <v>36046</v>
      </c>
      <c r="K33" s="56">
        <f t="shared" si="8"/>
        <v>45198566</v>
      </c>
      <c r="L33" s="56">
        <v>17668</v>
      </c>
      <c r="M33" s="56">
        <v>22847789</v>
      </c>
      <c r="N33" s="56">
        <v>18378</v>
      </c>
      <c r="O33" s="57">
        <v>22350777</v>
      </c>
    </row>
    <row r="34" spans="1:15" ht="29.45" customHeight="1">
      <c r="A34" s="109"/>
      <c r="B34" s="108"/>
      <c r="C34" s="40" t="s">
        <v>37</v>
      </c>
      <c r="D34" s="94">
        <f t="shared" si="6"/>
        <v>130677</v>
      </c>
      <c r="E34" s="33">
        <f t="shared" si="7"/>
        <v>152242830</v>
      </c>
      <c r="F34" s="33">
        <v>68450</v>
      </c>
      <c r="G34" s="33">
        <v>82189774</v>
      </c>
      <c r="H34" s="33">
        <v>62227</v>
      </c>
      <c r="I34" s="34">
        <v>70053056</v>
      </c>
      <c r="J34" s="55">
        <f t="shared" si="8"/>
        <v>64694</v>
      </c>
      <c r="K34" s="56">
        <f t="shared" si="8"/>
        <v>74620304</v>
      </c>
      <c r="L34" s="56">
        <v>33877</v>
      </c>
      <c r="M34" s="56">
        <v>40058879</v>
      </c>
      <c r="N34" s="56">
        <v>30817</v>
      </c>
      <c r="O34" s="57">
        <v>34561425</v>
      </c>
    </row>
    <row r="35" spans="1:15" ht="29.45" customHeight="1">
      <c r="A35" s="109"/>
      <c r="B35" s="108"/>
      <c r="C35" s="40" t="s">
        <v>38</v>
      </c>
      <c r="D35" s="94">
        <f t="shared" si="6"/>
        <v>145244</v>
      </c>
      <c r="E35" s="33">
        <f t="shared" si="7"/>
        <v>164683981</v>
      </c>
      <c r="F35" s="33">
        <v>81602</v>
      </c>
      <c r="G35" s="33">
        <v>94999509</v>
      </c>
      <c r="H35" s="33">
        <v>63642</v>
      </c>
      <c r="I35" s="34">
        <v>69684472</v>
      </c>
      <c r="J35" s="55">
        <f t="shared" si="8"/>
        <v>70208</v>
      </c>
      <c r="K35" s="56">
        <f t="shared" si="8"/>
        <v>77598270</v>
      </c>
      <c r="L35" s="56">
        <v>39822</v>
      </c>
      <c r="M35" s="56">
        <v>45637737</v>
      </c>
      <c r="N35" s="56">
        <v>30386</v>
      </c>
      <c r="O35" s="57">
        <v>31960533</v>
      </c>
    </row>
    <row r="36" spans="1:15" ht="29.45" customHeight="1">
      <c r="A36" s="109"/>
      <c r="B36" s="108"/>
      <c r="C36" s="40" t="s">
        <v>39</v>
      </c>
      <c r="D36" s="94">
        <f t="shared" si="6"/>
        <v>168355</v>
      </c>
      <c r="E36" s="33">
        <f t="shared" si="7"/>
        <v>191686643</v>
      </c>
      <c r="F36" s="33">
        <v>93088</v>
      </c>
      <c r="G36" s="33">
        <v>108607848</v>
      </c>
      <c r="H36" s="33">
        <v>75267</v>
      </c>
      <c r="I36" s="34">
        <v>83078795</v>
      </c>
      <c r="J36" s="55">
        <f t="shared" si="8"/>
        <v>85111</v>
      </c>
      <c r="K36" s="56">
        <f t="shared" si="8"/>
        <v>93161793</v>
      </c>
      <c r="L36" s="56">
        <v>47271</v>
      </c>
      <c r="M36" s="56">
        <v>52802516</v>
      </c>
      <c r="N36" s="56">
        <v>37840</v>
      </c>
      <c r="O36" s="57">
        <v>40359277</v>
      </c>
    </row>
    <row r="37" spans="1:15" ht="29.45" customHeight="1">
      <c r="A37" s="109"/>
      <c r="B37" s="108"/>
      <c r="C37" s="40" t="s">
        <v>40</v>
      </c>
      <c r="D37" s="94">
        <f t="shared" si="6"/>
        <v>213790</v>
      </c>
      <c r="E37" s="33">
        <f t="shared" si="7"/>
        <v>238645492</v>
      </c>
      <c r="F37" s="33">
        <v>115075</v>
      </c>
      <c r="G37" s="33">
        <v>131518750</v>
      </c>
      <c r="H37" s="33">
        <v>98715</v>
      </c>
      <c r="I37" s="34">
        <v>107126742</v>
      </c>
      <c r="J37" s="55">
        <f t="shared" si="8"/>
        <v>104515</v>
      </c>
      <c r="K37" s="56">
        <f t="shared" si="8"/>
        <v>111359854</v>
      </c>
      <c r="L37" s="56">
        <v>56538</v>
      </c>
      <c r="M37" s="56">
        <v>61284239</v>
      </c>
      <c r="N37" s="56">
        <v>47977</v>
      </c>
      <c r="O37" s="57">
        <v>50075615</v>
      </c>
    </row>
    <row r="38" spans="1:15" ht="29.45" customHeight="1">
      <c r="A38" s="109"/>
      <c r="B38" s="108"/>
      <c r="C38" s="40" t="s">
        <v>41</v>
      </c>
      <c r="D38" s="94">
        <f t="shared" si="6"/>
        <v>198949</v>
      </c>
      <c r="E38" s="33">
        <f t="shared" si="7"/>
        <v>226397521</v>
      </c>
      <c r="F38" s="33">
        <v>100303</v>
      </c>
      <c r="G38" s="33">
        <v>115727895</v>
      </c>
      <c r="H38" s="33">
        <v>98646</v>
      </c>
      <c r="I38" s="34">
        <v>110669626</v>
      </c>
      <c r="J38" s="55">
        <f t="shared" si="8"/>
        <v>96688</v>
      </c>
      <c r="K38" s="56">
        <f t="shared" si="8"/>
        <v>104313614</v>
      </c>
      <c r="L38" s="56">
        <v>48664</v>
      </c>
      <c r="M38" s="56">
        <v>53089630</v>
      </c>
      <c r="N38" s="56">
        <v>48024</v>
      </c>
      <c r="O38" s="57">
        <v>51223984</v>
      </c>
    </row>
    <row r="39" spans="1:15" ht="29.45" customHeight="1">
      <c r="A39" s="109"/>
      <c r="B39" s="108"/>
      <c r="C39" s="40" t="s">
        <v>42</v>
      </c>
      <c r="D39" s="94">
        <f t="shared" si="6"/>
        <v>193130</v>
      </c>
      <c r="E39" s="33">
        <f t="shared" si="7"/>
        <v>223832223</v>
      </c>
      <c r="F39" s="33">
        <v>91014</v>
      </c>
      <c r="G39" s="33">
        <v>108989809</v>
      </c>
      <c r="H39" s="33">
        <v>102116</v>
      </c>
      <c r="I39" s="34">
        <v>114842414</v>
      </c>
      <c r="J39" s="55">
        <f t="shared" si="8"/>
        <v>95312</v>
      </c>
      <c r="K39" s="56">
        <f t="shared" si="8"/>
        <v>105195418</v>
      </c>
      <c r="L39" s="56">
        <v>44434</v>
      </c>
      <c r="M39" s="56">
        <v>50870844</v>
      </c>
      <c r="N39" s="56">
        <v>50878</v>
      </c>
      <c r="O39" s="57">
        <v>54324574</v>
      </c>
    </row>
    <row r="40" spans="1:15" ht="29.45" customHeight="1">
      <c r="A40" s="109"/>
      <c r="B40" s="108"/>
      <c r="C40" s="40" t="s">
        <v>43</v>
      </c>
      <c r="D40" s="94">
        <f t="shared" si="6"/>
        <v>167719</v>
      </c>
      <c r="E40" s="33">
        <f t="shared" si="7"/>
        <v>199537522</v>
      </c>
      <c r="F40" s="33">
        <v>79746</v>
      </c>
      <c r="G40" s="33">
        <v>98154724</v>
      </c>
      <c r="H40" s="33">
        <v>87973</v>
      </c>
      <c r="I40" s="34">
        <v>101382798</v>
      </c>
      <c r="J40" s="55">
        <f t="shared" si="8"/>
        <v>86117</v>
      </c>
      <c r="K40" s="56">
        <f t="shared" si="8"/>
        <v>98336254</v>
      </c>
      <c r="L40" s="56">
        <v>41199</v>
      </c>
      <c r="M40" s="56">
        <v>48970903</v>
      </c>
      <c r="N40" s="56">
        <v>44918</v>
      </c>
      <c r="O40" s="57">
        <v>49365351</v>
      </c>
    </row>
    <row r="41" spans="1:15" ht="29.45" customHeight="1">
      <c r="A41" s="109"/>
      <c r="B41" s="108"/>
      <c r="C41" s="40" t="s">
        <v>44</v>
      </c>
      <c r="D41" s="94">
        <f t="shared" si="6"/>
        <v>83749</v>
      </c>
      <c r="E41" s="33">
        <f t="shared" si="7"/>
        <v>106129567</v>
      </c>
      <c r="F41" s="33">
        <v>42787</v>
      </c>
      <c r="G41" s="33">
        <v>54909035</v>
      </c>
      <c r="H41" s="33">
        <v>40962</v>
      </c>
      <c r="I41" s="34">
        <v>51220532</v>
      </c>
      <c r="J41" s="55">
        <f t="shared" si="8"/>
        <v>39123</v>
      </c>
      <c r="K41" s="56">
        <f t="shared" si="8"/>
        <v>46948552</v>
      </c>
      <c r="L41" s="56">
        <v>19958</v>
      </c>
      <c r="M41" s="56">
        <v>24056901</v>
      </c>
      <c r="N41" s="56">
        <v>19165</v>
      </c>
      <c r="O41" s="57">
        <v>22891651</v>
      </c>
    </row>
    <row r="42" spans="1:15" ht="29.45" customHeight="1">
      <c r="A42" s="109"/>
      <c r="B42" s="108"/>
      <c r="C42" s="40" t="s">
        <v>32</v>
      </c>
      <c r="D42" s="94">
        <f t="shared" si="6"/>
        <v>19463</v>
      </c>
      <c r="E42" s="33">
        <f t="shared" si="7"/>
        <v>27878690</v>
      </c>
      <c r="F42" s="33">
        <v>10330</v>
      </c>
      <c r="G42" s="33">
        <v>15251809</v>
      </c>
      <c r="H42" s="33">
        <v>9133</v>
      </c>
      <c r="I42" s="34">
        <v>12626881</v>
      </c>
      <c r="J42" s="55">
        <f t="shared" si="8"/>
        <v>7746</v>
      </c>
      <c r="K42" s="56">
        <f t="shared" si="8"/>
        <v>11115839</v>
      </c>
      <c r="L42" s="56">
        <v>4170</v>
      </c>
      <c r="M42" s="56">
        <v>6098266</v>
      </c>
      <c r="N42" s="56">
        <v>3576</v>
      </c>
      <c r="O42" s="57">
        <v>5017573</v>
      </c>
    </row>
    <row r="43" spans="1:15" ht="21" customHeight="1">
      <c r="A43" s="105" t="s">
        <v>115</v>
      </c>
      <c r="B43" s="107" t="s">
        <v>53</v>
      </c>
      <c r="C43" s="38" t="s">
        <v>0</v>
      </c>
      <c r="D43" s="91">
        <f>SUM(D44:D62)+12047</f>
        <v>1410104</v>
      </c>
      <c r="E43" s="92">
        <f>SUM(E44:E62)+12719544</f>
        <v>1643162387</v>
      </c>
      <c r="F43" s="92">
        <f t="shared" ref="F43:I43" si="9">SUM(F44:F62)</f>
        <v>721595</v>
      </c>
      <c r="G43" s="92">
        <f t="shared" si="9"/>
        <v>863108582</v>
      </c>
      <c r="H43" s="92">
        <f t="shared" si="9"/>
        <v>676462</v>
      </c>
      <c r="I43" s="93">
        <f t="shared" si="9"/>
        <v>767334261</v>
      </c>
      <c r="J43" s="52">
        <f>SUM(J44:J62)+10220</f>
        <v>700598</v>
      </c>
      <c r="K43" s="53">
        <f>SUM(K44:K62)+11012345</f>
        <v>785300698</v>
      </c>
      <c r="L43" s="53">
        <f>SUM(L44:L62)</f>
        <v>356659</v>
      </c>
      <c r="M43" s="53">
        <f>SUM(M44:M62)</f>
        <v>409771733</v>
      </c>
      <c r="N43" s="53">
        <f>SUM(N44:N62)</f>
        <v>333719</v>
      </c>
      <c r="O43" s="54">
        <f>SUM(O44:O62)</f>
        <v>364516620</v>
      </c>
    </row>
    <row r="44" spans="1:15" ht="33">
      <c r="A44" s="109"/>
      <c r="B44" s="108"/>
      <c r="C44" s="42" t="s">
        <v>59</v>
      </c>
      <c r="D44" s="95">
        <f>F44+H44</f>
        <v>27801</v>
      </c>
      <c r="E44" s="96">
        <f>G44+I44</f>
        <v>26709144</v>
      </c>
      <c r="F44" s="33">
        <v>12620</v>
      </c>
      <c r="G44" s="33">
        <v>12642888</v>
      </c>
      <c r="H44" s="33">
        <v>15181</v>
      </c>
      <c r="I44" s="34">
        <v>14066256</v>
      </c>
      <c r="J44" s="61">
        <f>L44+N44</f>
        <v>14021</v>
      </c>
      <c r="K44" s="62">
        <f>M44+O44</f>
        <v>12812549</v>
      </c>
      <c r="L44" s="56">
        <v>6378</v>
      </c>
      <c r="M44" s="56">
        <v>6098650</v>
      </c>
      <c r="N44" s="56">
        <v>7643</v>
      </c>
      <c r="O44" s="57">
        <v>6713899</v>
      </c>
    </row>
    <row r="45" spans="1:15" ht="33">
      <c r="A45" s="109"/>
      <c r="B45" s="108"/>
      <c r="C45" s="42" t="s">
        <v>60</v>
      </c>
      <c r="D45" s="95">
        <f t="shared" ref="D45:D62" si="10">F45+H45</f>
        <v>483</v>
      </c>
      <c r="E45" s="96">
        <f t="shared" ref="E45:E62" si="11">G45+I45</f>
        <v>646014</v>
      </c>
      <c r="F45" s="33">
        <v>299</v>
      </c>
      <c r="G45" s="33">
        <v>490690</v>
      </c>
      <c r="H45" s="33">
        <v>184</v>
      </c>
      <c r="I45" s="34">
        <v>155324</v>
      </c>
      <c r="J45" s="61">
        <f t="shared" ref="J45:K62" si="12">L45+N45</f>
        <v>146</v>
      </c>
      <c r="K45" s="62">
        <f t="shared" si="12"/>
        <v>238719</v>
      </c>
      <c r="L45" s="56">
        <v>119</v>
      </c>
      <c r="M45" s="56">
        <v>197154</v>
      </c>
      <c r="N45" s="56">
        <v>27</v>
      </c>
      <c r="O45" s="57">
        <v>41565</v>
      </c>
    </row>
    <row r="46" spans="1:15" ht="21" customHeight="1">
      <c r="A46" s="109"/>
      <c r="B46" s="108"/>
      <c r="C46" s="42" t="s">
        <v>24</v>
      </c>
      <c r="D46" s="95">
        <f t="shared" si="10"/>
        <v>451792</v>
      </c>
      <c r="E46" s="96">
        <f t="shared" si="11"/>
        <v>515197084</v>
      </c>
      <c r="F46" s="33">
        <v>260189</v>
      </c>
      <c r="G46" s="33">
        <v>304347293</v>
      </c>
      <c r="H46" s="33">
        <v>191603</v>
      </c>
      <c r="I46" s="34">
        <v>210849791</v>
      </c>
      <c r="J46" s="61">
        <f t="shared" si="12"/>
        <v>220993</v>
      </c>
      <c r="K46" s="62">
        <f t="shared" si="12"/>
        <v>241413378</v>
      </c>
      <c r="L46" s="56">
        <v>127973</v>
      </c>
      <c r="M46" s="56">
        <v>143543669</v>
      </c>
      <c r="N46" s="56">
        <v>93020</v>
      </c>
      <c r="O46" s="57">
        <v>97869709</v>
      </c>
    </row>
    <row r="47" spans="1:15" ht="33">
      <c r="A47" s="109"/>
      <c r="B47" s="108"/>
      <c r="C47" s="42" t="s">
        <v>61</v>
      </c>
      <c r="D47" s="95">
        <f t="shared" si="10"/>
        <v>3464</v>
      </c>
      <c r="E47" s="96">
        <f t="shared" si="11"/>
        <v>4150468</v>
      </c>
      <c r="F47" s="33">
        <v>2995</v>
      </c>
      <c r="G47" s="33">
        <v>3594471</v>
      </c>
      <c r="H47" s="33">
        <v>469</v>
      </c>
      <c r="I47" s="34">
        <v>555997</v>
      </c>
      <c r="J47" s="61">
        <f t="shared" si="12"/>
        <v>1422</v>
      </c>
      <c r="K47" s="62">
        <f t="shared" si="12"/>
        <v>1716434</v>
      </c>
      <c r="L47" s="56">
        <v>1201</v>
      </c>
      <c r="M47" s="56">
        <v>1479209</v>
      </c>
      <c r="N47" s="56">
        <v>221</v>
      </c>
      <c r="O47" s="57">
        <v>237225</v>
      </c>
    </row>
    <row r="48" spans="1:15" ht="33">
      <c r="A48" s="109"/>
      <c r="B48" s="108"/>
      <c r="C48" s="42" t="s">
        <v>62</v>
      </c>
      <c r="D48" s="95">
        <f t="shared" si="10"/>
        <v>7740</v>
      </c>
      <c r="E48" s="96">
        <f t="shared" si="11"/>
        <v>9929056</v>
      </c>
      <c r="F48" s="33">
        <v>4553</v>
      </c>
      <c r="G48" s="33">
        <v>5994916</v>
      </c>
      <c r="H48" s="33">
        <v>3187</v>
      </c>
      <c r="I48" s="34">
        <v>3934140</v>
      </c>
      <c r="J48" s="61">
        <f t="shared" si="12"/>
        <v>3510</v>
      </c>
      <c r="K48" s="62">
        <f t="shared" si="12"/>
        <v>4218739</v>
      </c>
      <c r="L48" s="56">
        <v>2104</v>
      </c>
      <c r="M48" s="56">
        <v>2578056</v>
      </c>
      <c r="N48" s="56">
        <v>1406</v>
      </c>
      <c r="O48" s="57">
        <v>1640683</v>
      </c>
    </row>
    <row r="49" spans="1:15" ht="21" customHeight="1">
      <c r="A49" s="109"/>
      <c r="B49" s="108"/>
      <c r="C49" s="42" t="s">
        <v>90</v>
      </c>
      <c r="D49" s="95">
        <f t="shared" si="10"/>
        <v>114966</v>
      </c>
      <c r="E49" s="96">
        <f t="shared" si="11"/>
        <v>144944792</v>
      </c>
      <c r="F49" s="33">
        <v>91515</v>
      </c>
      <c r="G49" s="33">
        <v>117965423</v>
      </c>
      <c r="H49" s="33">
        <v>23451</v>
      </c>
      <c r="I49" s="34">
        <v>26979369</v>
      </c>
      <c r="J49" s="61">
        <f t="shared" si="12"/>
        <v>53832</v>
      </c>
      <c r="K49" s="62">
        <f t="shared" si="12"/>
        <v>65294145</v>
      </c>
      <c r="L49" s="56">
        <v>42623</v>
      </c>
      <c r="M49" s="56">
        <v>52995429</v>
      </c>
      <c r="N49" s="56">
        <v>11209</v>
      </c>
      <c r="O49" s="57">
        <v>12298716</v>
      </c>
    </row>
    <row r="50" spans="1:15" ht="21" customHeight="1">
      <c r="A50" s="109"/>
      <c r="B50" s="108"/>
      <c r="C50" s="42" t="s">
        <v>91</v>
      </c>
      <c r="D50" s="95">
        <f t="shared" si="10"/>
        <v>225410</v>
      </c>
      <c r="E50" s="96">
        <f t="shared" si="11"/>
        <v>256596042</v>
      </c>
      <c r="F50" s="33">
        <v>113764</v>
      </c>
      <c r="G50" s="33">
        <v>131568790</v>
      </c>
      <c r="H50" s="33">
        <v>111646</v>
      </c>
      <c r="I50" s="34">
        <v>125027252</v>
      </c>
      <c r="J50" s="61">
        <f t="shared" si="12"/>
        <v>112342</v>
      </c>
      <c r="K50" s="62">
        <f t="shared" si="12"/>
        <v>123346849</v>
      </c>
      <c r="L50" s="56">
        <v>57281</v>
      </c>
      <c r="M50" s="56">
        <v>64160346</v>
      </c>
      <c r="N50" s="56">
        <v>55061</v>
      </c>
      <c r="O50" s="57">
        <v>59186503</v>
      </c>
    </row>
    <row r="51" spans="1:15" ht="21" customHeight="1">
      <c r="A51" s="109"/>
      <c r="B51" s="108"/>
      <c r="C51" s="42" t="s">
        <v>92</v>
      </c>
      <c r="D51" s="95">
        <f t="shared" si="10"/>
        <v>55587</v>
      </c>
      <c r="E51" s="96">
        <f t="shared" si="11"/>
        <v>68456914</v>
      </c>
      <c r="F51" s="33">
        <v>41260</v>
      </c>
      <c r="G51" s="33">
        <v>52093822</v>
      </c>
      <c r="H51" s="33">
        <v>14327</v>
      </c>
      <c r="I51" s="34">
        <v>16363092</v>
      </c>
      <c r="J51" s="61">
        <f t="shared" si="12"/>
        <v>27997</v>
      </c>
      <c r="K51" s="62">
        <f t="shared" si="12"/>
        <v>33181140</v>
      </c>
      <c r="L51" s="56">
        <v>20968</v>
      </c>
      <c r="M51" s="56">
        <v>25308403</v>
      </c>
      <c r="N51" s="56">
        <v>7029</v>
      </c>
      <c r="O51" s="57">
        <v>7872737</v>
      </c>
    </row>
    <row r="52" spans="1:15" ht="21" customHeight="1">
      <c r="A52" s="109"/>
      <c r="B52" s="108"/>
      <c r="C52" s="42" t="s">
        <v>93</v>
      </c>
      <c r="D52" s="95">
        <f t="shared" si="10"/>
        <v>81302</v>
      </c>
      <c r="E52" s="96">
        <f t="shared" si="11"/>
        <v>94683036</v>
      </c>
      <c r="F52" s="33">
        <v>35160</v>
      </c>
      <c r="G52" s="33">
        <v>42265480</v>
      </c>
      <c r="H52" s="33">
        <v>46142</v>
      </c>
      <c r="I52" s="34">
        <v>52417556</v>
      </c>
      <c r="J52" s="61">
        <f t="shared" si="12"/>
        <v>39513</v>
      </c>
      <c r="K52" s="62">
        <f t="shared" si="12"/>
        <v>45118479</v>
      </c>
      <c r="L52" s="56">
        <v>16732</v>
      </c>
      <c r="M52" s="56">
        <v>19614492</v>
      </c>
      <c r="N52" s="56">
        <v>22781</v>
      </c>
      <c r="O52" s="57">
        <v>25503987</v>
      </c>
    </row>
    <row r="53" spans="1:15" ht="33">
      <c r="A53" s="109"/>
      <c r="B53" s="108"/>
      <c r="C53" s="42" t="s">
        <v>112</v>
      </c>
      <c r="D53" s="95">
        <f t="shared" si="10"/>
        <v>30135</v>
      </c>
      <c r="E53" s="96">
        <f t="shared" si="11"/>
        <v>34719771</v>
      </c>
      <c r="F53" s="33">
        <v>16537</v>
      </c>
      <c r="G53" s="33">
        <v>19261950</v>
      </c>
      <c r="H53" s="33">
        <v>13598</v>
      </c>
      <c r="I53" s="34">
        <v>15457821</v>
      </c>
      <c r="J53" s="61">
        <f t="shared" si="12"/>
        <v>15461</v>
      </c>
      <c r="K53" s="62">
        <f t="shared" si="12"/>
        <v>16489370</v>
      </c>
      <c r="L53" s="56">
        <v>8482</v>
      </c>
      <c r="M53" s="56">
        <v>8941160</v>
      </c>
      <c r="N53" s="56">
        <v>6979</v>
      </c>
      <c r="O53" s="57">
        <v>7548210</v>
      </c>
    </row>
    <row r="54" spans="1:15" ht="21" customHeight="1">
      <c r="A54" s="109"/>
      <c r="B54" s="108"/>
      <c r="C54" s="42" t="s">
        <v>94</v>
      </c>
      <c r="D54" s="95">
        <f t="shared" si="10"/>
        <v>38669</v>
      </c>
      <c r="E54" s="96">
        <f t="shared" si="11"/>
        <v>43234147</v>
      </c>
      <c r="F54" s="33">
        <v>14761</v>
      </c>
      <c r="G54" s="33">
        <v>16551761</v>
      </c>
      <c r="H54" s="33">
        <v>23908</v>
      </c>
      <c r="I54" s="34">
        <v>26682386</v>
      </c>
      <c r="J54" s="61">
        <f t="shared" si="12"/>
        <v>20338</v>
      </c>
      <c r="K54" s="62">
        <f t="shared" si="12"/>
        <v>21612814</v>
      </c>
      <c r="L54" s="56">
        <v>7746</v>
      </c>
      <c r="M54" s="56">
        <v>8037440</v>
      </c>
      <c r="N54" s="56">
        <v>12592</v>
      </c>
      <c r="O54" s="57">
        <v>13575374</v>
      </c>
    </row>
    <row r="55" spans="1:15" ht="21" customHeight="1">
      <c r="A55" s="109"/>
      <c r="B55" s="108"/>
      <c r="C55" s="42" t="s">
        <v>46</v>
      </c>
      <c r="D55" s="95">
        <f t="shared" si="10"/>
        <v>16764</v>
      </c>
      <c r="E55" s="96">
        <f t="shared" si="11"/>
        <v>19420390</v>
      </c>
      <c r="F55" s="33">
        <v>7655</v>
      </c>
      <c r="G55" s="33">
        <v>8762832</v>
      </c>
      <c r="H55" s="33">
        <v>9109</v>
      </c>
      <c r="I55" s="34">
        <v>10657558</v>
      </c>
      <c r="J55" s="61">
        <f t="shared" si="12"/>
        <v>8114</v>
      </c>
      <c r="K55" s="62">
        <f t="shared" si="12"/>
        <v>9335659</v>
      </c>
      <c r="L55" s="56">
        <v>3734</v>
      </c>
      <c r="M55" s="56">
        <v>4357605</v>
      </c>
      <c r="N55" s="56">
        <v>4380</v>
      </c>
      <c r="O55" s="57">
        <v>4978054</v>
      </c>
    </row>
    <row r="56" spans="1:15" ht="33">
      <c r="A56" s="109"/>
      <c r="B56" s="108"/>
      <c r="C56" s="42" t="s">
        <v>64</v>
      </c>
      <c r="D56" s="95">
        <f t="shared" si="10"/>
        <v>43467</v>
      </c>
      <c r="E56" s="96">
        <f t="shared" si="11"/>
        <v>50495131</v>
      </c>
      <c r="F56" s="33">
        <v>20658</v>
      </c>
      <c r="G56" s="33">
        <v>24902202</v>
      </c>
      <c r="H56" s="33">
        <v>22809</v>
      </c>
      <c r="I56" s="34">
        <v>25592929</v>
      </c>
      <c r="J56" s="61">
        <f t="shared" si="12"/>
        <v>21598</v>
      </c>
      <c r="K56" s="62">
        <f t="shared" si="12"/>
        <v>23863362</v>
      </c>
      <c r="L56" s="56">
        <v>10543</v>
      </c>
      <c r="M56" s="56">
        <v>11909427</v>
      </c>
      <c r="N56" s="56">
        <v>11055</v>
      </c>
      <c r="O56" s="57">
        <v>11953935</v>
      </c>
    </row>
    <row r="57" spans="1:15" ht="21" customHeight="1">
      <c r="A57" s="109"/>
      <c r="B57" s="108"/>
      <c r="C57" s="42" t="s">
        <v>47</v>
      </c>
      <c r="D57" s="95">
        <f t="shared" si="10"/>
        <v>55418</v>
      </c>
      <c r="E57" s="96">
        <f t="shared" si="11"/>
        <v>68096363</v>
      </c>
      <c r="F57" s="33">
        <v>28761</v>
      </c>
      <c r="G57" s="33">
        <v>36491173</v>
      </c>
      <c r="H57" s="33">
        <v>26657</v>
      </c>
      <c r="I57" s="34">
        <v>31605190</v>
      </c>
      <c r="J57" s="61">
        <f t="shared" si="12"/>
        <v>28176</v>
      </c>
      <c r="K57" s="62">
        <f t="shared" si="12"/>
        <v>33651260</v>
      </c>
      <c r="L57" s="56">
        <v>14447</v>
      </c>
      <c r="M57" s="56">
        <v>17842891</v>
      </c>
      <c r="N57" s="56">
        <v>13729</v>
      </c>
      <c r="O57" s="57">
        <v>15808369</v>
      </c>
    </row>
    <row r="58" spans="1:15" ht="49.5">
      <c r="A58" s="109"/>
      <c r="B58" s="108"/>
      <c r="C58" s="42" t="s">
        <v>65</v>
      </c>
      <c r="D58" s="95">
        <f t="shared" si="10"/>
        <v>24857</v>
      </c>
      <c r="E58" s="96">
        <f t="shared" si="11"/>
        <v>29049509</v>
      </c>
      <c r="F58" s="33">
        <v>12127</v>
      </c>
      <c r="G58" s="33">
        <v>14064341</v>
      </c>
      <c r="H58" s="33">
        <v>12730</v>
      </c>
      <c r="I58" s="34">
        <v>14985168</v>
      </c>
      <c r="J58" s="61">
        <f t="shared" si="12"/>
        <v>12859</v>
      </c>
      <c r="K58" s="62">
        <f t="shared" si="12"/>
        <v>14841123</v>
      </c>
      <c r="L58" s="56">
        <v>6261</v>
      </c>
      <c r="M58" s="56">
        <v>7268603</v>
      </c>
      <c r="N58" s="56">
        <v>6598</v>
      </c>
      <c r="O58" s="57">
        <v>7572520</v>
      </c>
    </row>
    <row r="59" spans="1:15" ht="21" customHeight="1">
      <c r="A59" s="109"/>
      <c r="B59" s="108"/>
      <c r="C59" s="42" t="s">
        <v>97</v>
      </c>
      <c r="D59" s="95">
        <f t="shared" si="10"/>
        <v>36958</v>
      </c>
      <c r="E59" s="96">
        <f t="shared" si="11"/>
        <v>43117826</v>
      </c>
      <c r="F59" s="33">
        <v>9880</v>
      </c>
      <c r="G59" s="33">
        <v>12157503</v>
      </c>
      <c r="H59" s="33">
        <v>27078</v>
      </c>
      <c r="I59" s="34">
        <v>30960323</v>
      </c>
      <c r="J59" s="61">
        <f t="shared" si="12"/>
        <v>18161</v>
      </c>
      <c r="K59" s="62">
        <f t="shared" si="12"/>
        <v>20416158</v>
      </c>
      <c r="L59" s="56">
        <v>4566</v>
      </c>
      <c r="M59" s="56">
        <v>5330967</v>
      </c>
      <c r="N59" s="56">
        <v>13595</v>
      </c>
      <c r="O59" s="57">
        <v>15085191</v>
      </c>
    </row>
    <row r="60" spans="1:15" ht="33">
      <c r="A60" s="109"/>
      <c r="B60" s="108"/>
      <c r="C60" s="42" t="s">
        <v>98</v>
      </c>
      <c r="D60" s="95">
        <f t="shared" si="10"/>
        <v>101337</v>
      </c>
      <c r="E60" s="96">
        <f t="shared" si="11"/>
        <v>125635622</v>
      </c>
      <c r="F60" s="33">
        <v>18029</v>
      </c>
      <c r="G60" s="33">
        <v>22515813</v>
      </c>
      <c r="H60" s="33">
        <v>83308</v>
      </c>
      <c r="I60" s="34">
        <v>103119809</v>
      </c>
      <c r="J60" s="61">
        <f t="shared" si="12"/>
        <v>50085</v>
      </c>
      <c r="K60" s="62">
        <f t="shared" si="12"/>
        <v>60047388</v>
      </c>
      <c r="L60" s="56">
        <v>9471</v>
      </c>
      <c r="M60" s="56">
        <v>11593390</v>
      </c>
      <c r="N60" s="56">
        <v>40614</v>
      </c>
      <c r="O60" s="57">
        <v>48453998</v>
      </c>
    </row>
    <row r="61" spans="1:15" ht="33">
      <c r="A61" s="109"/>
      <c r="B61" s="108"/>
      <c r="C61" s="42" t="s">
        <v>67</v>
      </c>
      <c r="D61" s="95">
        <f t="shared" si="10"/>
        <v>12003</v>
      </c>
      <c r="E61" s="96">
        <f t="shared" si="11"/>
        <v>13559585</v>
      </c>
      <c r="F61" s="33">
        <v>5258</v>
      </c>
      <c r="G61" s="33">
        <v>6232034</v>
      </c>
      <c r="H61" s="33">
        <v>6745</v>
      </c>
      <c r="I61" s="34">
        <v>7327551</v>
      </c>
      <c r="J61" s="61">
        <f t="shared" si="12"/>
        <v>6330</v>
      </c>
      <c r="K61" s="62">
        <f t="shared" si="12"/>
        <v>7035776</v>
      </c>
      <c r="L61" s="56">
        <v>2925</v>
      </c>
      <c r="M61" s="56">
        <v>3327429</v>
      </c>
      <c r="N61" s="56">
        <v>3405</v>
      </c>
      <c r="O61" s="57">
        <v>3708347</v>
      </c>
    </row>
    <row r="62" spans="1:15" ht="21" customHeight="1" thickBot="1">
      <c r="A62" s="110"/>
      <c r="B62" s="111"/>
      <c r="C62" s="43" t="s">
        <v>49</v>
      </c>
      <c r="D62" s="97">
        <f t="shared" si="10"/>
        <v>69904</v>
      </c>
      <c r="E62" s="98">
        <f t="shared" si="11"/>
        <v>81801949</v>
      </c>
      <c r="F62" s="98">
        <v>25574</v>
      </c>
      <c r="G62" s="98">
        <v>31205200</v>
      </c>
      <c r="H62" s="98">
        <v>44330</v>
      </c>
      <c r="I62" s="99">
        <v>50596749</v>
      </c>
      <c r="J62" s="58">
        <f t="shared" si="12"/>
        <v>35480</v>
      </c>
      <c r="K62" s="59">
        <f t="shared" si="12"/>
        <v>39655011</v>
      </c>
      <c r="L62" s="59">
        <v>13105</v>
      </c>
      <c r="M62" s="59">
        <v>15187413</v>
      </c>
      <c r="N62" s="59">
        <v>22375</v>
      </c>
      <c r="O62" s="60">
        <v>24467598</v>
      </c>
    </row>
    <row r="63" spans="1:15" s="25" customFormat="1" ht="106.5" customHeight="1">
      <c r="A63" s="23"/>
      <c r="B63" s="24"/>
      <c r="C63" s="24"/>
      <c r="D63" s="134" t="s">
        <v>123</v>
      </c>
      <c r="E63" s="135"/>
      <c r="F63" s="135"/>
      <c r="G63" s="135"/>
      <c r="H63" s="135"/>
      <c r="I63" s="135"/>
      <c r="J63" s="103" t="s">
        <v>122</v>
      </c>
      <c r="K63" s="104"/>
      <c r="L63" s="104"/>
      <c r="M63" s="104"/>
      <c r="N63" s="104"/>
      <c r="O63" s="104"/>
    </row>
  </sheetData>
  <mergeCells count="20">
    <mergeCell ref="F4:G4"/>
    <mergeCell ref="H4:I4"/>
    <mergeCell ref="D63:I63"/>
    <mergeCell ref="D1:I1"/>
    <mergeCell ref="J1:O1"/>
    <mergeCell ref="J63:O63"/>
    <mergeCell ref="A6:A29"/>
    <mergeCell ref="B6:B29"/>
    <mergeCell ref="A30:A42"/>
    <mergeCell ref="B30:B42"/>
    <mergeCell ref="A43:A62"/>
    <mergeCell ref="B43:B62"/>
    <mergeCell ref="A3:A5"/>
    <mergeCell ref="B3:C5"/>
    <mergeCell ref="J3:O3"/>
    <mergeCell ref="J4:K4"/>
    <mergeCell ref="L4:M4"/>
    <mergeCell ref="N4:O4"/>
    <mergeCell ref="D3:I3"/>
    <mergeCell ref="D4:E4"/>
  </mergeCells>
  <phoneticPr fontId="12" type="noConversion"/>
  <printOptions horizontalCentered="1"/>
  <pageMargins left="0.15748031496062992" right="0.15748031496062992" top="0.39370078740157483" bottom="0.39370078740157483" header="0.31496062992125984" footer="0.31496062992125984"/>
  <pageSetup paperSize="9" orientation="portrait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2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5" style="6" customWidth="1"/>
    <col min="2" max="2" width="4.625" style="6" customWidth="1"/>
    <col min="3" max="3" width="14.75" style="6" customWidth="1"/>
    <col min="4" max="4" width="10.5" style="7" customWidth="1"/>
    <col min="5" max="5" width="13.875" style="7" customWidth="1"/>
    <col min="6" max="6" width="8.625" style="7" customWidth="1"/>
    <col min="7" max="7" width="12.75" style="7" customWidth="1"/>
    <col min="8" max="8" width="8.625" style="7" customWidth="1"/>
    <col min="9" max="9" width="12.75" style="7" customWidth="1"/>
    <col min="10" max="16384" width="9" style="7"/>
  </cols>
  <sheetData>
    <row r="1" spans="1:9" ht="40.9" customHeight="1">
      <c r="A1" s="136" t="s">
        <v>117</v>
      </c>
      <c r="B1" s="137"/>
      <c r="C1" s="137"/>
      <c r="D1" s="137"/>
      <c r="E1" s="137"/>
      <c r="F1" s="137"/>
      <c r="G1" s="137"/>
      <c r="H1" s="137"/>
      <c r="I1" s="137"/>
    </row>
    <row r="2" spans="1:9" ht="18" customHeight="1" thickBot="1"/>
    <row r="3" spans="1:9" s="6" customFormat="1" ht="23.45" customHeight="1">
      <c r="A3" s="112" t="s">
        <v>85</v>
      </c>
      <c r="B3" s="114" t="s">
        <v>68</v>
      </c>
      <c r="C3" s="115"/>
      <c r="D3" s="120" t="s">
        <v>118</v>
      </c>
      <c r="E3" s="121"/>
      <c r="F3" s="121"/>
      <c r="G3" s="121"/>
      <c r="H3" s="121"/>
      <c r="I3" s="122"/>
    </row>
    <row r="4" spans="1:9" s="6" customFormat="1" ht="23.45" customHeight="1">
      <c r="A4" s="113"/>
      <c r="B4" s="116"/>
      <c r="C4" s="117"/>
      <c r="D4" s="123" t="s">
        <v>80</v>
      </c>
      <c r="E4" s="124"/>
      <c r="F4" s="125" t="s">
        <v>79</v>
      </c>
      <c r="G4" s="124"/>
      <c r="H4" s="125" t="s">
        <v>78</v>
      </c>
      <c r="I4" s="126"/>
    </row>
    <row r="5" spans="1:9" ht="23.45" customHeight="1">
      <c r="A5" s="113"/>
      <c r="B5" s="118"/>
      <c r="C5" s="119"/>
      <c r="D5" s="49" t="s">
        <v>29</v>
      </c>
      <c r="E5" s="50" t="s">
        <v>30</v>
      </c>
      <c r="F5" s="50" t="s">
        <v>29</v>
      </c>
      <c r="G5" s="50" t="s">
        <v>30</v>
      </c>
      <c r="H5" s="50" t="s">
        <v>29</v>
      </c>
      <c r="I5" s="51" t="s">
        <v>30</v>
      </c>
    </row>
    <row r="6" spans="1:9" ht="24.6" customHeight="1">
      <c r="A6" s="105" t="s">
        <v>115</v>
      </c>
      <c r="B6" s="107" t="s">
        <v>52</v>
      </c>
      <c r="C6" s="38" t="s">
        <v>0</v>
      </c>
      <c r="D6" s="52">
        <f>SUM(D7:D28)+10514</f>
        <v>729217</v>
      </c>
      <c r="E6" s="53">
        <f>SUM(E7:E28)+11040673</f>
        <v>821768032</v>
      </c>
      <c r="F6" s="53">
        <f>SUM(F7:F28)</f>
        <v>381209</v>
      </c>
      <c r="G6" s="53">
        <f>SUM(G7:G28)</f>
        <v>442254712</v>
      </c>
      <c r="H6" s="53">
        <f>SUM(H7:H28)</f>
        <v>337494</v>
      </c>
      <c r="I6" s="54">
        <f>SUM(I7:I28)</f>
        <v>368472647</v>
      </c>
    </row>
    <row r="7" spans="1:9" ht="24.6" customHeight="1">
      <c r="A7" s="106"/>
      <c r="B7" s="108"/>
      <c r="C7" s="38" t="s">
        <v>54</v>
      </c>
      <c r="D7" s="52">
        <f t="shared" ref="D7:E26" si="0">F7+H7</f>
        <v>102220</v>
      </c>
      <c r="E7" s="53">
        <f t="shared" si="0"/>
        <v>104381784</v>
      </c>
      <c r="F7" s="53">
        <v>52954</v>
      </c>
      <c r="G7" s="53">
        <v>55636890</v>
      </c>
      <c r="H7" s="53">
        <v>49266</v>
      </c>
      <c r="I7" s="54">
        <v>48744894</v>
      </c>
    </row>
    <row r="8" spans="1:9" ht="24.6" customHeight="1">
      <c r="A8" s="106"/>
      <c r="B8" s="108"/>
      <c r="C8" s="38" t="s">
        <v>55</v>
      </c>
      <c r="D8" s="52">
        <f t="shared" si="0"/>
        <v>136372</v>
      </c>
      <c r="E8" s="53">
        <f t="shared" si="0"/>
        <v>145319842</v>
      </c>
      <c r="F8" s="53">
        <v>66999</v>
      </c>
      <c r="G8" s="53">
        <v>73573474</v>
      </c>
      <c r="H8" s="53">
        <v>69373</v>
      </c>
      <c r="I8" s="54">
        <v>71746368</v>
      </c>
    </row>
    <row r="9" spans="1:9" ht="24.6" customHeight="1">
      <c r="A9" s="106"/>
      <c r="B9" s="108"/>
      <c r="C9" s="38" t="s">
        <v>82</v>
      </c>
      <c r="D9" s="52">
        <f t="shared" si="0"/>
        <v>37949</v>
      </c>
      <c r="E9" s="53">
        <f t="shared" si="0"/>
        <v>47351228</v>
      </c>
      <c r="F9" s="53">
        <v>22097</v>
      </c>
      <c r="G9" s="53">
        <v>28232121</v>
      </c>
      <c r="H9" s="53">
        <v>15852</v>
      </c>
      <c r="I9" s="54">
        <v>19119107</v>
      </c>
    </row>
    <row r="10" spans="1:9" ht="24.6" customHeight="1">
      <c r="A10" s="106"/>
      <c r="B10" s="108"/>
      <c r="C10" s="38" t="s">
        <v>56</v>
      </c>
      <c r="D10" s="52">
        <f t="shared" si="0"/>
        <v>174947</v>
      </c>
      <c r="E10" s="53">
        <f t="shared" si="0"/>
        <v>198834770</v>
      </c>
      <c r="F10" s="53">
        <v>90900</v>
      </c>
      <c r="G10" s="53">
        <v>105721514</v>
      </c>
      <c r="H10" s="53">
        <v>84047</v>
      </c>
      <c r="I10" s="54">
        <v>93113256</v>
      </c>
    </row>
    <row r="11" spans="1:9" ht="24.6" customHeight="1">
      <c r="A11" s="106"/>
      <c r="B11" s="108"/>
      <c r="C11" s="38" t="s">
        <v>57</v>
      </c>
      <c r="D11" s="52">
        <f t="shared" si="0"/>
        <v>46243</v>
      </c>
      <c r="E11" s="53">
        <f t="shared" si="0"/>
        <v>55260256</v>
      </c>
      <c r="F11" s="53">
        <v>26373</v>
      </c>
      <c r="G11" s="53">
        <v>31632561</v>
      </c>
      <c r="H11" s="53">
        <v>19870</v>
      </c>
      <c r="I11" s="54">
        <v>23627695</v>
      </c>
    </row>
    <row r="12" spans="1:9" ht="24.6" customHeight="1">
      <c r="A12" s="106"/>
      <c r="B12" s="108"/>
      <c r="C12" s="38" t="s">
        <v>58</v>
      </c>
      <c r="D12" s="52">
        <f t="shared" si="0"/>
        <v>45629</v>
      </c>
      <c r="E12" s="53">
        <f t="shared" si="0"/>
        <v>61245461</v>
      </c>
      <c r="F12" s="53">
        <v>27665</v>
      </c>
      <c r="G12" s="53">
        <v>37604870</v>
      </c>
      <c r="H12" s="53">
        <v>17964</v>
      </c>
      <c r="I12" s="54">
        <v>23640591</v>
      </c>
    </row>
    <row r="13" spans="1:9" ht="24.6" customHeight="1">
      <c r="A13" s="106"/>
      <c r="B13" s="108"/>
      <c r="C13" s="39" t="s">
        <v>2</v>
      </c>
      <c r="D13" s="55">
        <f t="shared" si="0"/>
        <v>13758</v>
      </c>
      <c r="E13" s="56">
        <f t="shared" si="0"/>
        <v>11069450</v>
      </c>
      <c r="F13" s="56">
        <v>7032</v>
      </c>
      <c r="G13" s="56">
        <v>6029337</v>
      </c>
      <c r="H13" s="56">
        <v>6726</v>
      </c>
      <c r="I13" s="57">
        <v>5040113</v>
      </c>
    </row>
    <row r="14" spans="1:9" ht="24.6" customHeight="1">
      <c r="A14" s="106"/>
      <c r="B14" s="108"/>
      <c r="C14" s="39" t="s">
        <v>4</v>
      </c>
      <c r="D14" s="55">
        <f t="shared" si="0"/>
        <v>12213</v>
      </c>
      <c r="E14" s="56">
        <f t="shared" si="0"/>
        <v>15208434</v>
      </c>
      <c r="F14" s="56">
        <v>6952</v>
      </c>
      <c r="G14" s="56">
        <v>8715590</v>
      </c>
      <c r="H14" s="56">
        <v>5261</v>
      </c>
      <c r="I14" s="57">
        <v>6492844</v>
      </c>
    </row>
    <row r="15" spans="1:9" ht="24.6" customHeight="1">
      <c r="A15" s="106"/>
      <c r="B15" s="108"/>
      <c r="C15" s="39" t="s">
        <v>5</v>
      </c>
      <c r="D15" s="55">
        <f t="shared" si="0"/>
        <v>9592</v>
      </c>
      <c r="E15" s="56">
        <f t="shared" si="0"/>
        <v>10396454</v>
      </c>
      <c r="F15" s="56">
        <v>5121</v>
      </c>
      <c r="G15" s="56">
        <v>5928076</v>
      </c>
      <c r="H15" s="56">
        <v>4471</v>
      </c>
      <c r="I15" s="57">
        <v>4468378</v>
      </c>
    </row>
    <row r="16" spans="1:9" ht="24.6" customHeight="1">
      <c r="A16" s="106"/>
      <c r="B16" s="108"/>
      <c r="C16" s="39" t="s">
        <v>7</v>
      </c>
      <c r="D16" s="55">
        <f t="shared" si="0"/>
        <v>55614</v>
      </c>
      <c r="E16" s="56">
        <f t="shared" si="0"/>
        <v>65032165</v>
      </c>
      <c r="F16" s="56">
        <v>29442</v>
      </c>
      <c r="G16" s="56">
        <v>35275865</v>
      </c>
      <c r="H16" s="56">
        <v>26172</v>
      </c>
      <c r="I16" s="57">
        <v>29756300</v>
      </c>
    </row>
    <row r="17" spans="1:9" ht="24.6" customHeight="1">
      <c r="A17" s="106"/>
      <c r="B17" s="108"/>
      <c r="C17" s="39" t="s">
        <v>8</v>
      </c>
      <c r="D17" s="55">
        <f t="shared" si="0"/>
        <v>9722</v>
      </c>
      <c r="E17" s="56">
        <f t="shared" si="0"/>
        <v>11827611</v>
      </c>
      <c r="F17" s="56">
        <v>5154</v>
      </c>
      <c r="G17" s="56">
        <v>6339443</v>
      </c>
      <c r="H17" s="56">
        <v>4568</v>
      </c>
      <c r="I17" s="57">
        <v>5488168</v>
      </c>
    </row>
    <row r="18" spans="1:9" ht="24.6" customHeight="1">
      <c r="A18" s="106"/>
      <c r="B18" s="108"/>
      <c r="C18" s="39" t="s">
        <v>9</v>
      </c>
      <c r="D18" s="55">
        <f t="shared" si="0"/>
        <v>15646</v>
      </c>
      <c r="E18" s="56">
        <f t="shared" si="0"/>
        <v>18325847</v>
      </c>
      <c r="F18" s="56">
        <v>7905</v>
      </c>
      <c r="G18" s="56">
        <v>9392032</v>
      </c>
      <c r="H18" s="56">
        <v>7741</v>
      </c>
      <c r="I18" s="57">
        <v>8933815</v>
      </c>
    </row>
    <row r="19" spans="1:9" ht="24.6" customHeight="1">
      <c r="A19" s="106"/>
      <c r="B19" s="108"/>
      <c r="C19" s="39" t="s">
        <v>10</v>
      </c>
      <c r="D19" s="55">
        <f t="shared" si="0"/>
        <v>10226</v>
      </c>
      <c r="E19" s="56">
        <f t="shared" si="0"/>
        <v>9980596</v>
      </c>
      <c r="F19" s="56">
        <v>5219</v>
      </c>
      <c r="G19" s="56">
        <v>5332084</v>
      </c>
      <c r="H19" s="56">
        <v>5007</v>
      </c>
      <c r="I19" s="57">
        <v>4648512</v>
      </c>
    </row>
    <row r="20" spans="1:9" ht="24.6" customHeight="1">
      <c r="A20" s="106"/>
      <c r="B20" s="108"/>
      <c r="C20" s="39" t="s">
        <v>13</v>
      </c>
      <c r="D20" s="55">
        <f t="shared" si="0"/>
        <v>5907</v>
      </c>
      <c r="E20" s="56">
        <f t="shared" si="0"/>
        <v>8097784</v>
      </c>
      <c r="F20" s="56">
        <v>3435</v>
      </c>
      <c r="G20" s="56">
        <v>4828330</v>
      </c>
      <c r="H20" s="56">
        <v>2472</v>
      </c>
      <c r="I20" s="57">
        <v>3269454</v>
      </c>
    </row>
    <row r="21" spans="1:9" ht="24.6" customHeight="1">
      <c r="A21" s="106"/>
      <c r="B21" s="108"/>
      <c r="C21" s="39" t="s">
        <v>14</v>
      </c>
      <c r="D21" s="55">
        <f t="shared" si="0"/>
        <v>816</v>
      </c>
      <c r="E21" s="56">
        <f t="shared" si="0"/>
        <v>1098346</v>
      </c>
      <c r="F21" s="56">
        <v>449</v>
      </c>
      <c r="G21" s="56">
        <v>654861</v>
      </c>
      <c r="H21" s="56">
        <v>367</v>
      </c>
      <c r="I21" s="57">
        <v>443485</v>
      </c>
    </row>
    <row r="22" spans="1:9" ht="24.6" customHeight="1">
      <c r="A22" s="106"/>
      <c r="B22" s="108"/>
      <c r="C22" s="39" t="s">
        <v>15</v>
      </c>
      <c r="D22" s="55">
        <f t="shared" si="0"/>
        <v>11219</v>
      </c>
      <c r="E22" s="56">
        <f t="shared" si="0"/>
        <v>8660227</v>
      </c>
      <c r="F22" s="56">
        <v>6317</v>
      </c>
      <c r="G22" s="56">
        <v>5186420</v>
      </c>
      <c r="H22" s="56">
        <v>4902</v>
      </c>
      <c r="I22" s="57">
        <v>3473807</v>
      </c>
    </row>
    <row r="23" spans="1:9" ht="24.6" customHeight="1">
      <c r="A23" s="106"/>
      <c r="B23" s="108"/>
      <c r="C23" s="39" t="s">
        <v>16</v>
      </c>
      <c r="D23" s="55">
        <f t="shared" si="0"/>
        <v>253</v>
      </c>
      <c r="E23" s="56">
        <f t="shared" si="0"/>
        <v>208293</v>
      </c>
      <c r="F23" s="56">
        <v>137</v>
      </c>
      <c r="G23" s="56">
        <v>103936</v>
      </c>
      <c r="H23" s="56">
        <v>116</v>
      </c>
      <c r="I23" s="57">
        <v>104357</v>
      </c>
    </row>
    <row r="24" spans="1:9" ht="24.6" customHeight="1">
      <c r="A24" s="106"/>
      <c r="B24" s="108"/>
      <c r="C24" s="39" t="s">
        <v>17</v>
      </c>
      <c r="D24" s="55">
        <f t="shared" si="0"/>
        <v>3630</v>
      </c>
      <c r="E24" s="56">
        <f t="shared" si="0"/>
        <v>4184026</v>
      </c>
      <c r="F24" s="56">
        <v>2185</v>
      </c>
      <c r="G24" s="56">
        <v>2577031</v>
      </c>
      <c r="H24" s="56">
        <v>1445</v>
      </c>
      <c r="I24" s="57">
        <v>1606995</v>
      </c>
    </row>
    <row r="25" spans="1:9" ht="24.6" customHeight="1">
      <c r="A25" s="106"/>
      <c r="B25" s="108"/>
      <c r="C25" s="39" t="s">
        <v>18</v>
      </c>
      <c r="D25" s="55">
        <f t="shared" si="0"/>
        <v>18488</v>
      </c>
      <c r="E25" s="56">
        <f t="shared" si="0"/>
        <v>21434359</v>
      </c>
      <c r="F25" s="56">
        <v>10739</v>
      </c>
      <c r="G25" s="56">
        <v>12777646</v>
      </c>
      <c r="H25" s="56">
        <v>7749</v>
      </c>
      <c r="I25" s="57">
        <v>8656713</v>
      </c>
    </row>
    <row r="26" spans="1:9" ht="24.6" customHeight="1">
      <c r="A26" s="106"/>
      <c r="B26" s="108"/>
      <c r="C26" s="39" t="s">
        <v>20</v>
      </c>
      <c r="D26" s="55">
        <f t="shared" si="0"/>
        <v>8072</v>
      </c>
      <c r="E26" s="56">
        <f t="shared" si="0"/>
        <v>12578493</v>
      </c>
      <c r="F26" s="56">
        <v>4031</v>
      </c>
      <c r="G26" s="56">
        <v>6575367</v>
      </c>
      <c r="H26" s="56">
        <v>4041</v>
      </c>
      <c r="I26" s="57">
        <v>6003126</v>
      </c>
    </row>
    <row r="27" spans="1:9" ht="24.6" customHeight="1">
      <c r="A27" s="106"/>
      <c r="B27" s="108"/>
      <c r="C27" s="39" t="s">
        <v>22</v>
      </c>
      <c r="D27" s="55">
        <f>F27+H27</f>
        <v>165</v>
      </c>
      <c r="E27" s="56">
        <f>G27+I27</f>
        <v>200720</v>
      </c>
      <c r="F27" s="56">
        <v>92</v>
      </c>
      <c r="G27" s="56">
        <v>125866</v>
      </c>
      <c r="H27" s="56">
        <v>73</v>
      </c>
      <c r="I27" s="57">
        <v>74854</v>
      </c>
    </row>
    <row r="28" spans="1:9" ht="24.6" customHeight="1">
      <c r="A28" s="106"/>
      <c r="B28" s="108"/>
      <c r="C28" s="39" t="s">
        <v>23</v>
      </c>
      <c r="D28" s="55">
        <f>F28+H28</f>
        <v>22</v>
      </c>
      <c r="E28" s="56">
        <f>G28+I28</f>
        <v>31213</v>
      </c>
      <c r="F28" s="56">
        <v>11</v>
      </c>
      <c r="G28" s="56">
        <v>11398</v>
      </c>
      <c r="H28" s="56">
        <v>11</v>
      </c>
      <c r="I28" s="57">
        <v>19815</v>
      </c>
    </row>
    <row r="29" spans="1:9" ht="29.45" customHeight="1">
      <c r="A29" s="105" t="s">
        <v>115</v>
      </c>
      <c r="B29" s="107" t="s">
        <v>69</v>
      </c>
      <c r="C29" s="38" t="s">
        <v>0</v>
      </c>
      <c r="D29" s="52">
        <f>SUM(D30:D41)+10514</f>
        <v>729217</v>
      </c>
      <c r="E29" s="53">
        <f>SUM(E30:E41)+11040673</f>
        <v>821768032</v>
      </c>
      <c r="F29" s="53">
        <f>SUM(F30:F41)</f>
        <v>381209</v>
      </c>
      <c r="G29" s="53">
        <f>SUM(G30:G41)</f>
        <v>442254712</v>
      </c>
      <c r="H29" s="53">
        <f>SUM(H30:H41)</f>
        <v>337494</v>
      </c>
      <c r="I29" s="54">
        <f>SUM(I30:I41)</f>
        <v>368472647</v>
      </c>
    </row>
    <row r="30" spans="1:9" ht="29.45" customHeight="1">
      <c r="A30" s="109"/>
      <c r="B30" s="108"/>
      <c r="C30" s="39" t="s">
        <v>34</v>
      </c>
      <c r="D30" s="55">
        <f>F30+H30</f>
        <v>0</v>
      </c>
      <c r="E30" s="56">
        <f>G30+I30</f>
        <v>0</v>
      </c>
      <c r="F30" s="56">
        <v>0</v>
      </c>
      <c r="G30" s="56">
        <v>0</v>
      </c>
      <c r="H30" s="56">
        <v>0</v>
      </c>
      <c r="I30" s="57">
        <v>0</v>
      </c>
    </row>
    <row r="31" spans="1:9" ht="29.45" customHeight="1">
      <c r="A31" s="109"/>
      <c r="B31" s="108"/>
      <c r="C31" s="40" t="s">
        <v>35</v>
      </c>
      <c r="D31" s="55">
        <f t="shared" ref="D31:E41" si="1">F31+H31</f>
        <v>5997</v>
      </c>
      <c r="E31" s="56">
        <f t="shared" si="1"/>
        <v>7962537</v>
      </c>
      <c r="F31" s="56">
        <v>3742</v>
      </c>
      <c r="G31" s="56">
        <v>5024711</v>
      </c>
      <c r="H31" s="56">
        <v>2255</v>
      </c>
      <c r="I31" s="57">
        <v>2937826</v>
      </c>
    </row>
    <row r="32" spans="1:9" ht="29.45" customHeight="1">
      <c r="A32" s="109"/>
      <c r="B32" s="108"/>
      <c r="C32" s="40" t="s">
        <v>36</v>
      </c>
      <c r="D32" s="55">
        <f t="shared" si="1"/>
        <v>39609</v>
      </c>
      <c r="E32" s="56">
        <f t="shared" si="1"/>
        <v>48308436</v>
      </c>
      <c r="F32" s="56">
        <v>20821</v>
      </c>
      <c r="G32" s="56">
        <v>26263626</v>
      </c>
      <c r="H32" s="56">
        <v>18788</v>
      </c>
      <c r="I32" s="57">
        <v>22044810</v>
      </c>
    </row>
    <row r="33" spans="1:9" ht="29.45" customHeight="1">
      <c r="A33" s="109"/>
      <c r="B33" s="108"/>
      <c r="C33" s="40" t="s">
        <v>37</v>
      </c>
      <c r="D33" s="55">
        <f t="shared" si="1"/>
        <v>67200</v>
      </c>
      <c r="E33" s="56">
        <f t="shared" si="1"/>
        <v>76348378</v>
      </c>
      <c r="F33" s="56">
        <v>35457</v>
      </c>
      <c r="G33" s="56">
        <v>41290159</v>
      </c>
      <c r="H33" s="56">
        <v>31743</v>
      </c>
      <c r="I33" s="57">
        <v>35058219</v>
      </c>
    </row>
    <row r="34" spans="1:9" ht="29.45" customHeight="1">
      <c r="A34" s="109"/>
      <c r="B34" s="108"/>
      <c r="C34" s="40" t="s">
        <v>38</v>
      </c>
      <c r="D34" s="55">
        <f t="shared" si="1"/>
        <v>73500</v>
      </c>
      <c r="E34" s="56">
        <f t="shared" si="1"/>
        <v>81674090</v>
      </c>
      <c r="F34" s="56">
        <v>42584</v>
      </c>
      <c r="G34" s="56">
        <v>49137972</v>
      </c>
      <c r="H34" s="56">
        <v>30916</v>
      </c>
      <c r="I34" s="57">
        <v>32536118</v>
      </c>
    </row>
    <row r="35" spans="1:9" ht="29.45" customHeight="1">
      <c r="A35" s="109"/>
      <c r="B35" s="108"/>
      <c r="C35" s="40" t="s">
        <v>39</v>
      </c>
      <c r="D35" s="55">
        <f t="shared" si="1"/>
        <v>93084</v>
      </c>
      <c r="E35" s="56">
        <f t="shared" si="1"/>
        <v>103020963</v>
      </c>
      <c r="F35" s="56">
        <v>52717</v>
      </c>
      <c r="G35" s="56">
        <v>59725287</v>
      </c>
      <c r="H35" s="56">
        <v>40367</v>
      </c>
      <c r="I35" s="57">
        <v>43295676</v>
      </c>
    </row>
    <row r="36" spans="1:9" ht="29.45" customHeight="1">
      <c r="A36" s="109"/>
      <c r="B36" s="108"/>
      <c r="C36" s="40" t="s">
        <v>40</v>
      </c>
      <c r="D36" s="55">
        <f t="shared" si="1"/>
        <v>108960</v>
      </c>
      <c r="E36" s="56">
        <f t="shared" si="1"/>
        <v>117474481</v>
      </c>
      <c r="F36" s="56">
        <v>60630</v>
      </c>
      <c r="G36" s="56">
        <v>66981346</v>
      </c>
      <c r="H36" s="56">
        <v>48330</v>
      </c>
      <c r="I36" s="57">
        <v>50493135</v>
      </c>
    </row>
    <row r="37" spans="1:9" ht="29.45" customHeight="1">
      <c r="A37" s="109"/>
      <c r="B37" s="108"/>
      <c r="C37" s="40" t="s">
        <v>41</v>
      </c>
      <c r="D37" s="55">
        <f t="shared" si="1"/>
        <v>99905</v>
      </c>
      <c r="E37" s="56">
        <f t="shared" si="1"/>
        <v>110048898</v>
      </c>
      <c r="F37" s="56">
        <v>51637</v>
      </c>
      <c r="G37" s="56">
        <v>58639467</v>
      </c>
      <c r="H37" s="56">
        <v>48268</v>
      </c>
      <c r="I37" s="57">
        <v>51409431</v>
      </c>
    </row>
    <row r="38" spans="1:9" ht="29.45" customHeight="1">
      <c r="A38" s="109"/>
      <c r="B38" s="108"/>
      <c r="C38" s="40" t="s">
        <v>42</v>
      </c>
      <c r="D38" s="55">
        <f t="shared" si="1"/>
        <v>97664</v>
      </c>
      <c r="E38" s="56">
        <f t="shared" si="1"/>
        <v>108060681</v>
      </c>
      <c r="F38" s="56">
        <v>47128</v>
      </c>
      <c r="G38" s="56">
        <v>53367663</v>
      </c>
      <c r="H38" s="56">
        <v>50536</v>
      </c>
      <c r="I38" s="57">
        <v>54693018</v>
      </c>
    </row>
    <row r="39" spans="1:9" ht="29.45" customHeight="1">
      <c r="A39" s="109"/>
      <c r="B39" s="108"/>
      <c r="C39" s="40" t="s">
        <v>43</v>
      </c>
      <c r="D39" s="55">
        <f t="shared" si="1"/>
        <v>87646</v>
      </c>
      <c r="E39" s="56">
        <f t="shared" si="1"/>
        <v>101489286</v>
      </c>
      <c r="F39" s="56">
        <v>42768</v>
      </c>
      <c r="G39" s="56">
        <v>51606653</v>
      </c>
      <c r="H39" s="56">
        <v>44878</v>
      </c>
      <c r="I39" s="57">
        <v>49882633</v>
      </c>
    </row>
    <row r="40" spans="1:9" ht="29.45" customHeight="1">
      <c r="A40" s="109"/>
      <c r="B40" s="108"/>
      <c r="C40" s="40" t="s">
        <v>44</v>
      </c>
      <c r="D40" s="55">
        <f t="shared" si="1"/>
        <v>37836</v>
      </c>
      <c r="E40" s="56">
        <f t="shared" si="1"/>
        <v>46167908</v>
      </c>
      <c r="F40" s="56">
        <v>19810</v>
      </c>
      <c r="G40" s="56">
        <v>24496624</v>
      </c>
      <c r="H40" s="56">
        <v>18026</v>
      </c>
      <c r="I40" s="57">
        <v>21671284</v>
      </c>
    </row>
    <row r="41" spans="1:9" ht="29.45" customHeight="1">
      <c r="A41" s="109"/>
      <c r="B41" s="108"/>
      <c r="C41" s="40" t="s">
        <v>32</v>
      </c>
      <c r="D41" s="55">
        <f t="shared" si="1"/>
        <v>7302</v>
      </c>
      <c r="E41" s="56">
        <f t="shared" si="1"/>
        <v>10171701</v>
      </c>
      <c r="F41" s="56">
        <v>3915</v>
      </c>
      <c r="G41" s="56">
        <v>5721204</v>
      </c>
      <c r="H41" s="56">
        <v>3387</v>
      </c>
      <c r="I41" s="57">
        <v>4450497</v>
      </c>
    </row>
    <row r="42" spans="1:9" ht="22.15" customHeight="1">
      <c r="A42" s="105" t="s">
        <v>115</v>
      </c>
      <c r="B42" s="107" t="s">
        <v>53</v>
      </c>
      <c r="C42" s="38" t="s">
        <v>0</v>
      </c>
      <c r="D42" s="52">
        <f>SUM(D43:D61)+10514</f>
        <v>729217</v>
      </c>
      <c r="E42" s="53">
        <f>SUM(E43:E61)+11040673</f>
        <v>821768032</v>
      </c>
      <c r="F42" s="53">
        <f>SUM(F43:F61)</f>
        <v>381209</v>
      </c>
      <c r="G42" s="53">
        <f>SUM(G43:G61)</f>
        <v>442254712</v>
      </c>
      <c r="H42" s="53">
        <f>SUM(H43:H61)</f>
        <v>337494</v>
      </c>
      <c r="I42" s="54">
        <f>SUM(I43:I61)</f>
        <v>368472647</v>
      </c>
    </row>
    <row r="43" spans="1:9" ht="33">
      <c r="A43" s="109"/>
      <c r="B43" s="108"/>
      <c r="C43" s="42" t="s">
        <v>86</v>
      </c>
      <c r="D43" s="61">
        <f>F43+H43</f>
        <v>16677</v>
      </c>
      <c r="E43" s="62">
        <f>G43+I43</f>
        <v>15015573</v>
      </c>
      <c r="F43" s="56">
        <v>7758</v>
      </c>
      <c r="G43" s="56">
        <v>7420445</v>
      </c>
      <c r="H43" s="56">
        <v>8919</v>
      </c>
      <c r="I43" s="57">
        <v>7595128</v>
      </c>
    </row>
    <row r="44" spans="1:9" ht="33">
      <c r="A44" s="109"/>
      <c r="B44" s="108"/>
      <c r="C44" s="42" t="s">
        <v>87</v>
      </c>
      <c r="D44" s="61">
        <f t="shared" ref="D44:E61" si="2">F44+H44</f>
        <v>246</v>
      </c>
      <c r="E44" s="62">
        <f t="shared" si="2"/>
        <v>374203</v>
      </c>
      <c r="F44" s="56">
        <v>216</v>
      </c>
      <c r="G44" s="56">
        <v>352164</v>
      </c>
      <c r="H44" s="56">
        <v>30</v>
      </c>
      <c r="I44" s="57">
        <v>22039</v>
      </c>
    </row>
    <row r="45" spans="1:9" ht="22.15" customHeight="1">
      <c r="A45" s="109"/>
      <c r="B45" s="108"/>
      <c r="C45" s="42" t="s">
        <v>24</v>
      </c>
      <c r="D45" s="61">
        <f t="shared" si="2"/>
        <v>233215</v>
      </c>
      <c r="E45" s="62">
        <f t="shared" si="2"/>
        <v>258503419</v>
      </c>
      <c r="F45" s="56">
        <v>138225</v>
      </c>
      <c r="G45" s="56">
        <v>157930817</v>
      </c>
      <c r="H45" s="56">
        <v>94990</v>
      </c>
      <c r="I45" s="57">
        <v>100572602</v>
      </c>
    </row>
    <row r="46" spans="1:9" ht="33">
      <c r="A46" s="109"/>
      <c r="B46" s="108"/>
      <c r="C46" s="42" t="s">
        <v>88</v>
      </c>
      <c r="D46" s="61">
        <f t="shared" si="2"/>
        <v>1490</v>
      </c>
      <c r="E46" s="62">
        <f t="shared" si="2"/>
        <v>1797842</v>
      </c>
      <c r="F46" s="56">
        <v>1290</v>
      </c>
      <c r="G46" s="56">
        <v>1538979</v>
      </c>
      <c r="H46" s="56">
        <v>200</v>
      </c>
      <c r="I46" s="57">
        <v>258863</v>
      </c>
    </row>
    <row r="47" spans="1:9" ht="33">
      <c r="A47" s="109"/>
      <c r="B47" s="108"/>
      <c r="C47" s="42" t="s">
        <v>89</v>
      </c>
      <c r="D47" s="61">
        <f t="shared" si="2"/>
        <v>3678</v>
      </c>
      <c r="E47" s="62">
        <f t="shared" si="2"/>
        <v>4400751</v>
      </c>
      <c r="F47" s="56">
        <v>2322</v>
      </c>
      <c r="G47" s="56">
        <v>2846179</v>
      </c>
      <c r="H47" s="56">
        <v>1356</v>
      </c>
      <c r="I47" s="57">
        <v>1554572</v>
      </c>
    </row>
    <row r="48" spans="1:9" ht="22.15" customHeight="1">
      <c r="A48" s="109"/>
      <c r="B48" s="108"/>
      <c r="C48" s="42" t="s">
        <v>90</v>
      </c>
      <c r="D48" s="61">
        <f t="shared" si="2"/>
        <v>57791</v>
      </c>
      <c r="E48" s="62">
        <f t="shared" si="2"/>
        <v>72286854</v>
      </c>
      <c r="F48" s="56">
        <v>46299</v>
      </c>
      <c r="G48" s="56">
        <v>59353248</v>
      </c>
      <c r="H48" s="56">
        <v>11492</v>
      </c>
      <c r="I48" s="57">
        <v>12933606</v>
      </c>
    </row>
    <row r="49" spans="1:9" ht="22.15" customHeight="1">
      <c r="A49" s="109"/>
      <c r="B49" s="108"/>
      <c r="C49" s="42" t="s">
        <v>91</v>
      </c>
      <c r="D49" s="61">
        <f t="shared" si="2"/>
        <v>117972</v>
      </c>
      <c r="E49" s="62">
        <f t="shared" si="2"/>
        <v>130455365</v>
      </c>
      <c r="F49" s="56">
        <v>61398</v>
      </c>
      <c r="G49" s="56">
        <v>69656538</v>
      </c>
      <c r="H49" s="56">
        <v>56574</v>
      </c>
      <c r="I49" s="57">
        <v>60798827</v>
      </c>
    </row>
    <row r="50" spans="1:9" ht="22.15" customHeight="1">
      <c r="A50" s="109"/>
      <c r="B50" s="108"/>
      <c r="C50" s="42" t="s">
        <v>92</v>
      </c>
      <c r="D50" s="61">
        <f t="shared" si="2"/>
        <v>29912</v>
      </c>
      <c r="E50" s="62">
        <f t="shared" si="2"/>
        <v>34618140</v>
      </c>
      <c r="F50" s="56">
        <v>22480</v>
      </c>
      <c r="G50" s="56">
        <v>26514721</v>
      </c>
      <c r="H50" s="56">
        <v>7432</v>
      </c>
      <c r="I50" s="57">
        <v>8103419</v>
      </c>
    </row>
    <row r="51" spans="1:9" ht="22.15" customHeight="1">
      <c r="A51" s="109"/>
      <c r="B51" s="108"/>
      <c r="C51" s="42" t="s">
        <v>93</v>
      </c>
      <c r="D51" s="61">
        <f t="shared" si="2"/>
        <v>39892</v>
      </c>
      <c r="E51" s="62">
        <f t="shared" si="2"/>
        <v>45719033</v>
      </c>
      <c r="F51" s="56">
        <v>17286</v>
      </c>
      <c r="G51" s="56">
        <v>20289090</v>
      </c>
      <c r="H51" s="56">
        <v>22606</v>
      </c>
      <c r="I51" s="57">
        <v>25429943</v>
      </c>
    </row>
    <row r="52" spans="1:9" ht="33">
      <c r="A52" s="109"/>
      <c r="B52" s="108"/>
      <c r="C52" s="42" t="s">
        <v>112</v>
      </c>
      <c r="D52" s="61">
        <f t="shared" si="2"/>
        <v>14999</v>
      </c>
      <c r="E52" s="62">
        <f t="shared" si="2"/>
        <v>15705967</v>
      </c>
      <c r="F52" s="56">
        <v>8109</v>
      </c>
      <c r="G52" s="56">
        <v>8545286</v>
      </c>
      <c r="H52" s="56">
        <v>6890</v>
      </c>
      <c r="I52" s="57">
        <v>7160681</v>
      </c>
    </row>
    <row r="53" spans="1:9" ht="22.15" customHeight="1">
      <c r="A53" s="109"/>
      <c r="B53" s="108"/>
      <c r="C53" s="42" t="s">
        <v>94</v>
      </c>
      <c r="D53" s="61">
        <f t="shared" si="2"/>
        <v>20448</v>
      </c>
      <c r="E53" s="62">
        <f t="shared" si="2"/>
        <v>21903150</v>
      </c>
      <c r="F53" s="56">
        <v>7990</v>
      </c>
      <c r="G53" s="56">
        <v>8704115</v>
      </c>
      <c r="H53" s="56">
        <v>12458</v>
      </c>
      <c r="I53" s="57">
        <v>13199035</v>
      </c>
    </row>
    <row r="54" spans="1:9" ht="22.15" customHeight="1">
      <c r="A54" s="109"/>
      <c r="B54" s="108"/>
      <c r="C54" s="42" t="s">
        <v>46</v>
      </c>
      <c r="D54" s="61">
        <f t="shared" si="2"/>
        <v>8664</v>
      </c>
      <c r="E54" s="62">
        <f t="shared" si="2"/>
        <v>9707456</v>
      </c>
      <c r="F54" s="56">
        <v>4199</v>
      </c>
      <c r="G54" s="56">
        <v>4871530</v>
      </c>
      <c r="H54" s="56">
        <v>4465</v>
      </c>
      <c r="I54" s="57">
        <v>4835926</v>
      </c>
    </row>
    <row r="55" spans="1:9" ht="33">
      <c r="A55" s="109"/>
      <c r="B55" s="108"/>
      <c r="C55" s="42" t="s">
        <v>95</v>
      </c>
      <c r="D55" s="61">
        <f t="shared" si="2"/>
        <v>21798</v>
      </c>
      <c r="E55" s="62">
        <f t="shared" si="2"/>
        <v>24034583</v>
      </c>
      <c r="F55" s="56">
        <v>10759</v>
      </c>
      <c r="G55" s="56">
        <v>11865559</v>
      </c>
      <c r="H55" s="56">
        <v>11039</v>
      </c>
      <c r="I55" s="57">
        <v>12169024</v>
      </c>
    </row>
    <row r="56" spans="1:9" ht="22.15" customHeight="1">
      <c r="A56" s="109"/>
      <c r="B56" s="108"/>
      <c r="C56" s="42" t="s">
        <v>47</v>
      </c>
      <c r="D56" s="61">
        <f t="shared" si="2"/>
        <v>29100</v>
      </c>
      <c r="E56" s="62">
        <f t="shared" si="2"/>
        <v>33439276</v>
      </c>
      <c r="F56" s="56">
        <v>15545</v>
      </c>
      <c r="G56" s="56">
        <v>18486576</v>
      </c>
      <c r="H56" s="56">
        <v>13555</v>
      </c>
      <c r="I56" s="57">
        <v>14952700</v>
      </c>
    </row>
    <row r="57" spans="1:9" ht="49.5">
      <c r="A57" s="109"/>
      <c r="B57" s="108"/>
      <c r="C57" s="42" t="s">
        <v>96</v>
      </c>
      <c r="D57" s="61">
        <f t="shared" si="2"/>
        <v>13057</v>
      </c>
      <c r="E57" s="62">
        <f t="shared" si="2"/>
        <v>14904374</v>
      </c>
      <c r="F57" s="56">
        <v>6521</v>
      </c>
      <c r="G57" s="56">
        <v>7468684</v>
      </c>
      <c r="H57" s="56">
        <v>6536</v>
      </c>
      <c r="I57" s="57">
        <v>7435690</v>
      </c>
    </row>
    <row r="58" spans="1:9" ht="22.15" customHeight="1">
      <c r="A58" s="109"/>
      <c r="B58" s="108"/>
      <c r="C58" s="42" t="s">
        <v>97</v>
      </c>
      <c r="D58" s="61">
        <f t="shared" si="2"/>
        <v>17289</v>
      </c>
      <c r="E58" s="62">
        <f t="shared" si="2"/>
        <v>19338766</v>
      </c>
      <c r="F58" s="56">
        <v>4508</v>
      </c>
      <c r="G58" s="56">
        <v>5041982</v>
      </c>
      <c r="H58" s="56">
        <v>12781</v>
      </c>
      <c r="I58" s="57">
        <v>14296784</v>
      </c>
    </row>
    <row r="59" spans="1:9" ht="33">
      <c r="A59" s="109"/>
      <c r="B59" s="108"/>
      <c r="C59" s="42" t="s">
        <v>98</v>
      </c>
      <c r="D59" s="61">
        <f t="shared" si="2"/>
        <v>49418</v>
      </c>
      <c r="E59" s="62">
        <f t="shared" si="2"/>
        <v>60128999</v>
      </c>
      <c r="F59" s="56">
        <v>9463</v>
      </c>
      <c r="G59" s="56">
        <v>11493852</v>
      </c>
      <c r="H59" s="56">
        <v>39955</v>
      </c>
      <c r="I59" s="57">
        <v>48635147</v>
      </c>
    </row>
    <row r="60" spans="1:9" ht="33">
      <c r="A60" s="109"/>
      <c r="B60" s="108"/>
      <c r="C60" s="42" t="s">
        <v>67</v>
      </c>
      <c r="D60" s="61">
        <f t="shared" si="2"/>
        <v>6446</v>
      </c>
      <c r="E60" s="62">
        <f t="shared" si="2"/>
        <v>7039738</v>
      </c>
      <c r="F60" s="56">
        <v>2812</v>
      </c>
      <c r="G60" s="56">
        <v>3251025</v>
      </c>
      <c r="H60" s="56">
        <v>3634</v>
      </c>
      <c r="I60" s="57">
        <v>3788713</v>
      </c>
    </row>
    <row r="61" spans="1:9" ht="22.15" customHeight="1" thickBot="1">
      <c r="A61" s="110"/>
      <c r="B61" s="111"/>
      <c r="C61" s="43" t="s">
        <v>49</v>
      </c>
      <c r="D61" s="58">
        <f t="shared" si="2"/>
        <v>36611</v>
      </c>
      <c r="E61" s="59">
        <f t="shared" si="2"/>
        <v>41353870</v>
      </c>
      <c r="F61" s="59">
        <v>14029</v>
      </c>
      <c r="G61" s="59">
        <v>16623922</v>
      </c>
      <c r="H61" s="59">
        <v>22582</v>
      </c>
      <c r="I61" s="60">
        <v>24729948</v>
      </c>
    </row>
    <row r="62" spans="1:9" s="25" customFormat="1" ht="113.25" customHeight="1">
      <c r="A62" s="23"/>
      <c r="B62" s="24"/>
      <c r="C62" s="24"/>
      <c r="D62" s="163" t="s">
        <v>131</v>
      </c>
      <c r="E62" s="164"/>
      <c r="F62" s="164"/>
      <c r="G62" s="164"/>
      <c r="H62" s="164"/>
      <c r="I62" s="164"/>
    </row>
  </sheetData>
  <mergeCells count="14">
    <mergeCell ref="A1:I1"/>
    <mergeCell ref="D4:E4"/>
    <mergeCell ref="F4:G4"/>
    <mergeCell ref="H4:I4"/>
    <mergeCell ref="A3:A5"/>
    <mergeCell ref="B3:C5"/>
    <mergeCell ref="D3:I3"/>
    <mergeCell ref="A42:A61"/>
    <mergeCell ref="B42:B61"/>
    <mergeCell ref="D62:I62"/>
    <mergeCell ref="A6:A28"/>
    <mergeCell ref="B6:B28"/>
    <mergeCell ref="A29:A41"/>
    <mergeCell ref="B29:B41"/>
  </mergeCells>
  <phoneticPr fontId="12" type="noConversion"/>
  <printOptions horizontalCentered="1"/>
  <pageMargins left="0.15748031496062992" right="0.15748031496062992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"/>
  <dimension ref="A1:AS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25" style="6" customWidth="1"/>
    <col min="2" max="2" width="4.625" style="6" customWidth="1"/>
    <col min="3" max="3" width="14.75" style="6" customWidth="1"/>
    <col min="4" max="4" width="10.5" style="90" customWidth="1"/>
    <col min="5" max="5" width="13.875" style="90" customWidth="1"/>
    <col min="6" max="6" width="8.625" style="90" customWidth="1"/>
    <col min="7" max="7" width="12.75" style="90" customWidth="1"/>
    <col min="8" max="8" width="8.625" style="90" customWidth="1"/>
    <col min="9" max="9" width="12.75" style="90" customWidth="1"/>
    <col min="10" max="10" width="10.5" style="7" customWidth="1"/>
    <col min="11" max="11" width="13.875" style="7" customWidth="1"/>
    <col min="12" max="12" width="8.625" style="7" customWidth="1"/>
    <col min="13" max="13" width="12.75" style="7" customWidth="1"/>
    <col min="14" max="14" width="8.625" style="7" customWidth="1"/>
    <col min="15" max="15" width="12.75" style="7" customWidth="1"/>
    <col min="16" max="16" width="10.5" style="7" customWidth="1"/>
    <col min="17" max="17" width="13.875" style="7" customWidth="1"/>
    <col min="18" max="18" width="8.625" style="7" customWidth="1"/>
    <col min="19" max="19" width="12.75" style="7" customWidth="1"/>
    <col min="20" max="20" width="8.625" style="7" customWidth="1"/>
    <col min="21" max="21" width="12.75" style="7" customWidth="1"/>
    <col min="22" max="22" width="10.5" style="7" customWidth="1"/>
    <col min="23" max="23" width="13.875" style="7" customWidth="1"/>
    <col min="24" max="24" width="8.625" style="7" customWidth="1"/>
    <col min="25" max="25" width="12.75" style="7" customWidth="1"/>
    <col min="26" max="26" width="8.625" style="7" customWidth="1"/>
    <col min="27" max="27" width="12.75" style="7" customWidth="1"/>
    <col min="28" max="28" width="10.5" style="7" customWidth="1"/>
    <col min="29" max="29" width="13.875" style="7" customWidth="1"/>
    <col min="30" max="30" width="8.625" style="7" customWidth="1"/>
    <col min="31" max="31" width="12.75" style="7" customWidth="1"/>
    <col min="32" max="32" width="8.625" style="7" customWidth="1"/>
    <col min="33" max="33" width="12.75" style="7" customWidth="1"/>
    <col min="34" max="34" width="10.5" style="7" customWidth="1"/>
    <col min="35" max="35" width="13.875" style="7" customWidth="1"/>
    <col min="36" max="36" width="8.625" style="7" customWidth="1"/>
    <col min="37" max="37" width="12.75" style="7" customWidth="1"/>
    <col min="38" max="38" width="8.625" style="7" customWidth="1"/>
    <col min="39" max="39" width="12.75" style="7" customWidth="1"/>
    <col min="40" max="40" width="10.5" style="7" customWidth="1"/>
    <col min="41" max="41" width="13.875" style="7" customWidth="1"/>
    <col min="42" max="42" width="8.625" style="7" customWidth="1"/>
    <col min="43" max="43" width="12.75" style="7" customWidth="1"/>
    <col min="44" max="44" width="8.625" style="7" customWidth="1"/>
    <col min="45" max="45" width="12.75" style="7" customWidth="1"/>
    <col min="46" max="16384" width="9" style="7"/>
  </cols>
  <sheetData>
    <row r="1" spans="1:45" ht="40.9" customHeight="1">
      <c r="A1" s="36"/>
      <c r="B1" s="37"/>
      <c r="C1" s="37"/>
      <c r="D1" s="143" t="s">
        <v>116</v>
      </c>
      <c r="E1" s="144"/>
      <c r="F1" s="144"/>
      <c r="G1" s="144"/>
      <c r="H1" s="144"/>
      <c r="I1" s="144"/>
      <c r="J1" s="141" t="s">
        <v>108</v>
      </c>
      <c r="K1" s="142"/>
      <c r="L1" s="142"/>
      <c r="M1" s="142"/>
      <c r="N1" s="142"/>
      <c r="O1" s="142"/>
      <c r="P1" s="141" t="s">
        <v>108</v>
      </c>
      <c r="Q1" s="142"/>
      <c r="R1" s="142"/>
      <c r="S1" s="142"/>
      <c r="T1" s="142"/>
      <c r="U1" s="142"/>
      <c r="V1" s="141" t="s">
        <v>108</v>
      </c>
      <c r="W1" s="142"/>
      <c r="X1" s="142"/>
      <c r="Y1" s="142"/>
      <c r="Z1" s="142"/>
      <c r="AA1" s="142"/>
      <c r="AB1" s="141" t="s">
        <v>108</v>
      </c>
      <c r="AC1" s="142"/>
      <c r="AD1" s="142"/>
      <c r="AE1" s="142"/>
      <c r="AF1" s="142"/>
      <c r="AG1" s="142"/>
      <c r="AH1" s="141" t="s">
        <v>108</v>
      </c>
      <c r="AI1" s="142"/>
      <c r="AJ1" s="142"/>
      <c r="AK1" s="142"/>
      <c r="AL1" s="142"/>
      <c r="AM1" s="142"/>
      <c r="AN1" s="141" t="s">
        <v>108</v>
      </c>
      <c r="AO1" s="142"/>
      <c r="AP1" s="142"/>
      <c r="AQ1" s="142"/>
      <c r="AR1" s="142"/>
      <c r="AS1" s="142"/>
    </row>
    <row r="2" spans="1:45" ht="18" customHeight="1" thickBot="1"/>
    <row r="3" spans="1:45" s="6" customFormat="1" ht="23.45" customHeight="1">
      <c r="A3" s="112" t="s">
        <v>85</v>
      </c>
      <c r="B3" s="114" t="s">
        <v>68</v>
      </c>
      <c r="C3" s="115"/>
      <c r="D3" s="127" t="s">
        <v>113</v>
      </c>
      <c r="E3" s="128"/>
      <c r="F3" s="128"/>
      <c r="G3" s="128"/>
      <c r="H3" s="128"/>
      <c r="I3" s="129"/>
      <c r="J3" s="120" t="s">
        <v>111</v>
      </c>
      <c r="K3" s="121"/>
      <c r="L3" s="121"/>
      <c r="M3" s="121"/>
      <c r="N3" s="121"/>
      <c r="O3" s="122"/>
      <c r="P3" s="138" t="s">
        <v>110</v>
      </c>
      <c r="Q3" s="139"/>
      <c r="R3" s="139"/>
      <c r="S3" s="139"/>
      <c r="T3" s="139"/>
      <c r="U3" s="140"/>
      <c r="V3" s="120" t="s">
        <v>106</v>
      </c>
      <c r="W3" s="121"/>
      <c r="X3" s="121"/>
      <c r="Y3" s="121"/>
      <c r="Z3" s="121"/>
      <c r="AA3" s="122"/>
      <c r="AB3" s="138" t="s">
        <v>105</v>
      </c>
      <c r="AC3" s="139"/>
      <c r="AD3" s="139"/>
      <c r="AE3" s="139"/>
      <c r="AF3" s="139"/>
      <c r="AG3" s="140"/>
      <c r="AH3" s="120" t="s">
        <v>83</v>
      </c>
      <c r="AI3" s="121"/>
      <c r="AJ3" s="121"/>
      <c r="AK3" s="121"/>
      <c r="AL3" s="121"/>
      <c r="AM3" s="122"/>
      <c r="AN3" s="138" t="s">
        <v>81</v>
      </c>
      <c r="AO3" s="139"/>
      <c r="AP3" s="139"/>
      <c r="AQ3" s="139"/>
      <c r="AR3" s="139"/>
      <c r="AS3" s="140"/>
    </row>
    <row r="4" spans="1:45" s="6" customFormat="1" ht="23.45" customHeight="1">
      <c r="A4" s="113"/>
      <c r="B4" s="116"/>
      <c r="C4" s="117"/>
      <c r="D4" s="130" t="s">
        <v>80</v>
      </c>
      <c r="E4" s="131"/>
      <c r="F4" s="132" t="s">
        <v>79</v>
      </c>
      <c r="G4" s="131"/>
      <c r="H4" s="132" t="s">
        <v>78</v>
      </c>
      <c r="I4" s="133"/>
      <c r="J4" s="123" t="s">
        <v>80</v>
      </c>
      <c r="K4" s="124"/>
      <c r="L4" s="125" t="s">
        <v>79</v>
      </c>
      <c r="M4" s="124"/>
      <c r="N4" s="125" t="s">
        <v>78</v>
      </c>
      <c r="O4" s="126"/>
      <c r="P4" s="147" t="s">
        <v>80</v>
      </c>
      <c r="Q4" s="148"/>
      <c r="R4" s="149" t="s">
        <v>79</v>
      </c>
      <c r="S4" s="148"/>
      <c r="T4" s="149" t="s">
        <v>78</v>
      </c>
      <c r="U4" s="150"/>
      <c r="V4" s="123" t="s">
        <v>80</v>
      </c>
      <c r="W4" s="124"/>
      <c r="X4" s="125" t="s">
        <v>79</v>
      </c>
      <c r="Y4" s="124"/>
      <c r="Z4" s="125" t="s">
        <v>78</v>
      </c>
      <c r="AA4" s="126"/>
      <c r="AB4" s="147" t="s">
        <v>80</v>
      </c>
      <c r="AC4" s="148"/>
      <c r="AD4" s="149" t="s">
        <v>79</v>
      </c>
      <c r="AE4" s="148"/>
      <c r="AF4" s="149" t="s">
        <v>78</v>
      </c>
      <c r="AG4" s="150"/>
      <c r="AH4" s="123" t="s">
        <v>80</v>
      </c>
      <c r="AI4" s="124"/>
      <c r="AJ4" s="125" t="s">
        <v>79</v>
      </c>
      <c r="AK4" s="124"/>
      <c r="AL4" s="125" t="s">
        <v>78</v>
      </c>
      <c r="AM4" s="126"/>
      <c r="AN4" s="147" t="s">
        <v>80</v>
      </c>
      <c r="AO4" s="148"/>
      <c r="AP4" s="149" t="s">
        <v>79</v>
      </c>
      <c r="AQ4" s="148"/>
      <c r="AR4" s="149" t="s">
        <v>78</v>
      </c>
      <c r="AS4" s="150"/>
    </row>
    <row r="5" spans="1:45" ht="23.45" customHeight="1">
      <c r="A5" s="113"/>
      <c r="B5" s="118"/>
      <c r="C5" s="119"/>
      <c r="D5" s="81" t="s">
        <v>29</v>
      </c>
      <c r="E5" s="82" t="s">
        <v>30</v>
      </c>
      <c r="F5" s="82" t="s">
        <v>29</v>
      </c>
      <c r="G5" s="82" t="s">
        <v>30</v>
      </c>
      <c r="H5" s="82" t="s">
        <v>29</v>
      </c>
      <c r="I5" s="83" t="s">
        <v>30</v>
      </c>
      <c r="J5" s="49" t="s">
        <v>29</v>
      </c>
      <c r="K5" s="50" t="s">
        <v>30</v>
      </c>
      <c r="L5" s="50" t="s">
        <v>29</v>
      </c>
      <c r="M5" s="50" t="s">
        <v>30</v>
      </c>
      <c r="N5" s="50" t="s">
        <v>29</v>
      </c>
      <c r="O5" s="51" t="s">
        <v>30</v>
      </c>
      <c r="P5" s="44" t="s">
        <v>29</v>
      </c>
      <c r="Q5" s="3" t="s">
        <v>30</v>
      </c>
      <c r="R5" s="3" t="s">
        <v>29</v>
      </c>
      <c r="S5" s="3" t="s">
        <v>30</v>
      </c>
      <c r="T5" s="3" t="s">
        <v>29</v>
      </c>
      <c r="U5" s="4" t="s">
        <v>30</v>
      </c>
      <c r="V5" s="49" t="s">
        <v>29</v>
      </c>
      <c r="W5" s="50" t="s">
        <v>30</v>
      </c>
      <c r="X5" s="50" t="s">
        <v>29</v>
      </c>
      <c r="Y5" s="50" t="s">
        <v>30</v>
      </c>
      <c r="Z5" s="50" t="s">
        <v>29</v>
      </c>
      <c r="AA5" s="51" t="s">
        <v>30</v>
      </c>
      <c r="AB5" s="44" t="s">
        <v>29</v>
      </c>
      <c r="AC5" s="3" t="s">
        <v>30</v>
      </c>
      <c r="AD5" s="3" t="s">
        <v>29</v>
      </c>
      <c r="AE5" s="3" t="s">
        <v>30</v>
      </c>
      <c r="AF5" s="3" t="s">
        <v>29</v>
      </c>
      <c r="AG5" s="4" t="s">
        <v>30</v>
      </c>
      <c r="AH5" s="49" t="s">
        <v>29</v>
      </c>
      <c r="AI5" s="50" t="s">
        <v>30</v>
      </c>
      <c r="AJ5" s="50" t="s">
        <v>29</v>
      </c>
      <c r="AK5" s="50" t="s">
        <v>30</v>
      </c>
      <c r="AL5" s="50" t="s">
        <v>29</v>
      </c>
      <c r="AM5" s="51" t="s">
        <v>30</v>
      </c>
      <c r="AN5" s="44" t="s">
        <v>29</v>
      </c>
      <c r="AO5" s="3" t="s">
        <v>30</v>
      </c>
      <c r="AP5" s="3" t="s">
        <v>29</v>
      </c>
      <c r="AQ5" s="3" t="s">
        <v>30</v>
      </c>
      <c r="AR5" s="3" t="s">
        <v>29</v>
      </c>
      <c r="AS5" s="4" t="s">
        <v>30</v>
      </c>
    </row>
    <row r="6" spans="1:45" ht="24.6" customHeight="1">
      <c r="A6" s="105" t="s">
        <v>84</v>
      </c>
      <c r="B6" s="107" t="s">
        <v>52</v>
      </c>
      <c r="C6" s="38" t="s">
        <v>0</v>
      </c>
      <c r="D6" s="91">
        <f>SUM(D7:D28)+21907</f>
        <v>1721611</v>
      </c>
      <c r="E6" s="92">
        <f>SUM(E7:E28)+7532596</f>
        <v>1757667775</v>
      </c>
      <c r="F6" s="92">
        <f>SUM(F7:F28)</f>
        <v>892722</v>
      </c>
      <c r="G6" s="92">
        <f>SUM(G7:G28)</f>
        <v>949447190</v>
      </c>
      <c r="H6" s="92">
        <f>SUM(H7:H28)</f>
        <v>806982</v>
      </c>
      <c r="I6" s="93">
        <f>SUM(I7:I28)</f>
        <v>800687989</v>
      </c>
      <c r="J6" s="52">
        <f>SUM(J7:J28)+21721</f>
        <v>1690416</v>
      </c>
      <c r="K6" s="53">
        <f>SUM(K7:K28)+17202503</f>
        <v>1693240530</v>
      </c>
      <c r="L6" s="53">
        <f>SUM(L7:L28)</f>
        <v>886489</v>
      </c>
      <c r="M6" s="53">
        <f>SUM(M7:M28)</f>
        <v>920449600</v>
      </c>
      <c r="N6" s="53">
        <f>SUM(N7:N28)</f>
        <v>782206</v>
      </c>
      <c r="O6" s="54">
        <f>SUM(O7:O28)</f>
        <v>755588427</v>
      </c>
      <c r="P6" s="45">
        <f>SUM(P7:P28)+18577</f>
        <v>1644276</v>
      </c>
      <c r="Q6" s="27">
        <f>SUM(Q7:Q28)+14721777</f>
        <v>1625634779</v>
      </c>
      <c r="R6" s="27">
        <f>SUM(R7:R28)</f>
        <v>866837</v>
      </c>
      <c r="S6" s="27">
        <f>SUM(S7:S28)</f>
        <v>890865220</v>
      </c>
      <c r="T6" s="27">
        <f>SUM(T7:T28)</f>
        <v>758862</v>
      </c>
      <c r="U6" s="28">
        <f>SUM(U7:U28)</f>
        <v>720047782</v>
      </c>
      <c r="V6" s="52">
        <f>SUM(V7:V28)+34801</f>
        <v>1568786</v>
      </c>
      <c r="W6" s="53">
        <f>SUM(W7:W28)+31543132</f>
        <v>1510939888</v>
      </c>
      <c r="X6" s="53">
        <f>SUM(X7:X28)</f>
        <v>825244</v>
      </c>
      <c r="Y6" s="53">
        <f>SUM(Y7:Y28)</f>
        <v>826994477</v>
      </c>
      <c r="Z6" s="53">
        <f>SUM(Z7:Z28)</f>
        <v>708741</v>
      </c>
      <c r="AA6" s="54">
        <f>SUM(AA7:AA28)</f>
        <v>652402279</v>
      </c>
      <c r="AB6" s="45">
        <f>SUM(AB7:AB28)+28560</f>
        <v>1339275</v>
      </c>
      <c r="AC6" s="27">
        <f>SUM(AC7:AC28)+22795404</f>
        <v>1277890769</v>
      </c>
      <c r="AD6" s="27">
        <f>SUM(AD7:AD28)</f>
        <v>718354</v>
      </c>
      <c r="AE6" s="27">
        <f>SUM(AE7:AE28)</f>
        <v>717494949</v>
      </c>
      <c r="AF6" s="27">
        <f>SUM(AF7:AF28)</f>
        <v>592361</v>
      </c>
      <c r="AG6" s="28">
        <f>SUM(AG7:AG28)</f>
        <v>537600416</v>
      </c>
      <c r="AH6" s="52">
        <f>SUM(AH7:AH28)+24726</f>
        <v>1281907</v>
      </c>
      <c r="AI6" s="53">
        <f>SUM(AI7:AI28)+20890556</f>
        <v>1225660200</v>
      </c>
      <c r="AJ6" s="53">
        <f>SUM(AJ7:AJ28)</f>
        <v>701924</v>
      </c>
      <c r="AK6" s="53">
        <f>SUM(AK7:AK28)</f>
        <v>698772817</v>
      </c>
      <c r="AL6" s="53">
        <f>SUM(AL7:AL28)</f>
        <v>555257</v>
      </c>
      <c r="AM6" s="54">
        <f>SUM(AM7:AM28)</f>
        <v>505996827</v>
      </c>
      <c r="AN6" s="45">
        <f>SUM(AN7:AN28)+23931</f>
        <v>1214226</v>
      </c>
      <c r="AO6" s="27">
        <f>SUM(AO7:AO28)+20916298</f>
        <v>1158925246</v>
      </c>
      <c r="AP6" s="27">
        <f>SUM(AP7:AP28)</f>
        <v>673679</v>
      </c>
      <c r="AQ6" s="27">
        <f>SUM(AQ7:AQ28)</f>
        <v>669229423</v>
      </c>
      <c r="AR6" s="27">
        <f>SUM(AR7:AR28)</f>
        <v>516616</v>
      </c>
      <c r="AS6" s="28">
        <f>SUM(AS7:AS28)</f>
        <v>468779525</v>
      </c>
    </row>
    <row r="7" spans="1:45" ht="24.6" customHeight="1">
      <c r="A7" s="106"/>
      <c r="B7" s="108"/>
      <c r="C7" s="38" t="s">
        <v>54</v>
      </c>
      <c r="D7" s="91">
        <f t="shared" ref="D7:D26" si="0">F7+H7</f>
        <v>290503</v>
      </c>
      <c r="E7" s="92">
        <f t="shared" ref="E7:E26" si="1">G7+I7</f>
        <v>267900718</v>
      </c>
      <c r="F7" s="92">
        <v>148690</v>
      </c>
      <c r="G7" s="92">
        <v>140982083</v>
      </c>
      <c r="H7" s="92">
        <v>141813</v>
      </c>
      <c r="I7" s="93">
        <v>126918635</v>
      </c>
      <c r="J7" s="52">
        <f t="shared" ref="J7:J26" si="2">L7+N7</f>
        <v>302122</v>
      </c>
      <c r="K7" s="53">
        <f t="shared" ref="K7:K26" si="3">M7+O7</f>
        <v>263657453</v>
      </c>
      <c r="L7" s="53">
        <v>156172</v>
      </c>
      <c r="M7" s="53">
        <v>141058624</v>
      </c>
      <c r="N7" s="53">
        <v>145950</v>
      </c>
      <c r="O7" s="54">
        <v>122598829</v>
      </c>
      <c r="P7" s="45">
        <f t="shared" ref="P7:P26" si="4">R7+T7</f>
        <v>291759</v>
      </c>
      <c r="Q7" s="27">
        <f t="shared" ref="Q7:Q26" si="5">S7+U7</f>
        <v>245751300</v>
      </c>
      <c r="R7" s="27">
        <v>151399</v>
      </c>
      <c r="S7" s="27">
        <v>132508381</v>
      </c>
      <c r="T7" s="27">
        <v>140360</v>
      </c>
      <c r="U7" s="28">
        <v>113242919</v>
      </c>
      <c r="V7" s="52">
        <f t="shared" ref="V7:V26" si="6">X7+Z7</f>
        <v>281155</v>
      </c>
      <c r="W7" s="53">
        <f t="shared" ref="W7:W26" si="7">Y7+AA7</f>
        <v>229766370</v>
      </c>
      <c r="X7" s="53">
        <v>145927</v>
      </c>
      <c r="Y7" s="53">
        <v>125532556</v>
      </c>
      <c r="Z7" s="53">
        <v>135228</v>
      </c>
      <c r="AA7" s="54">
        <v>104233814</v>
      </c>
      <c r="AB7" s="45">
        <f t="shared" ref="AB7:AB26" si="8">AD7+AF7</f>
        <v>237110</v>
      </c>
      <c r="AC7" s="27">
        <f t="shared" ref="AC7:AC26" si="9">AE7+AG7</f>
        <v>186226748</v>
      </c>
      <c r="AD7" s="27">
        <v>122980</v>
      </c>
      <c r="AE7" s="27">
        <v>102837304</v>
      </c>
      <c r="AF7" s="27">
        <v>114130</v>
      </c>
      <c r="AG7" s="28">
        <v>83389444</v>
      </c>
      <c r="AH7" s="52">
        <f t="shared" ref="AH7:AH26" si="10">AJ7+AL7</f>
        <v>230771</v>
      </c>
      <c r="AI7" s="53">
        <f t="shared" ref="AI7:AI26" si="11">AK7+AM7</f>
        <v>180171808</v>
      </c>
      <c r="AJ7" s="53">
        <v>120268</v>
      </c>
      <c r="AK7" s="53">
        <v>98993590</v>
      </c>
      <c r="AL7" s="53">
        <v>110503</v>
      </c>
      <c r="AM7" s="54">
        <v>81178218</v>
      </c>
      <c r="AN7" s="45">
        <f t="shared" ref="AN7:AO22" si="12">AP7+AR7</f>
        <v>227779</v>
      </c>
      <c r="AO7" s="27">
        <f t="shared" si="12"/>
        <v>176864813</v>
      </c>
      <c r="AP7" s="27">
        <v>119211</v>
      </c>
      <c r="AQ7" s="27">
        <v>97497947</v>
      </c>
      <c r="AR7" s="27">
        <v>108568</v>
      </c>
      <c r="AS7" s="28">
        <v>79366866</v>
      </c>
    </row>
    <row r="8" spans="1:45" ht="24.6" customHeight="1">
      <c r="A8" s="106"/>
      <c r="B8" s="108"/>
      <c r="C8" s="38" t="s">
        <v>55</v>
      </c>
      <c r="D8" s="91">
        <f t="shared" si="0"/>
        <v>375741</v>
      </c>
      <c r="E8" s="92">
        <f t="shared" si="1"/>
        <v>356708297</v>
      </c>
      <c r="F8" s="92">
        <v>182527</v>
      </c>
      <c r="G8" s="92">
        <v>178143920</v>
      </c>
      <c r="H8" s="92">
        <v>193214</v>
      </c>
      <c r="I8" s="93">
        <v>178564377</v>
      </c>
      <c r="J8" s="52">
        <f t="shared" si="2"/>
        <v>387913</v>
      </c>
      <c r="K8" s="53">
        <f t="shared" si="3"/>
        <v>354070470</v>
      </c>
      <c r="L8" s="53">
        <v>190298</v>
      </c>
      <c r="M8" s="53">
        <v>178820255</v>
      </c>
      <c r="N8" s="53">
        <v>197615</v>
      </c>
      <c r="O8" s="54">
        <v>175250215</v>
      </c>
      <c r="P8" s="45">
        <f t="shared" si="4"/>
        <v>376904</v>
      </c>
      <c r="Q8" s="27">
        <f t="shared" si="5"/>
        <v>336156942</v>
      </c>
      <c r="R8" s="27">
        <v>183700</v>
      </c>
      <c r="S8" s="27">
        <v>168014927</v>
      </c>
      <c r="T8" s="27">
        <v>193204</v>
      </c>
      <c r="U8" s="28">
        <v>168142015</v>
      </c>
      <c r="V8" s="52">
        <f t="shared" si="6"/>
        <v>358240</v>
      </c>
      <c r="W8" s="53">
        <f t="shared" si="7"/>
        <v>310228526</v>
      </c>
      <c r="X8" s="53">
        <v>175814</v>
      </c>
      <c r="Y8" s="53">
        <v>155964329</v>
      </c>
      <c r="Z8" s="53">
        <v>182426</v>
      </c>
      <c r="AA8" s="54">
        <v>154264197</v>
      </c>
      <c r="AB8" s="45">
        <f t="shared" si="8"/>
        <v>293881</v>
      </c>
      <c r="AC8" s="27">
        <f t="shared" si="9"/>
        <v>250049400</v>
      </c>
      <c r="AD8" s="27">
        <v>145650</v>
      </c>
      <c r="AE8" s="27">
        <v>128399458</v>
      </c>
      <c r="AF8" s="27">
        <v>148231</v>
      </c>
      <c r="AG8" s="28">
        <v>121649942</v>
      </c>
      <c r="AH8" s="52">
        <f t="shared" si="10"/>
        <v>281630</v>
      </c>
      <c r="AI8" s="53">
        <f t="shared" si="11"/>
        <v>242576819</v>
      </c>
      <c r="AJ8" s="53">
        <v>141077</v>
      </c>
      <c r="AK8" s="53">
        <v>127095806</v>
      </c>
      <c r="AL8" s="53">
        <v>140553</v>
      </c>
      <c r="AM8" s="54">
        <v>115481013</v>
      </c>
      <c r="AN8" s="45">
        <f t="shared" si="12"/>
        <v>276504</v>
      </c>
      <c r="AO8" s="27">
        <f t="shared" si="12"/>
        <v>233696288</v>
      </c>
      <c r="AP8" s="27">
        <v>137895</v>
      </c>
      <c r="AQ8" s="27">
        <v>120564681</v>
      </c>
      <c r="AR8" s="27">
        <v>138609</v>
      </c>
      <c r="AS8" s="28">
        <v>113131607</v>
      </c>
    </row>
    <row r="9" spans="1:45" ht="24.6" customHeight="1">
      <c r="A9" s="106"/>
      <c r="B9" s="108"/>
      <c r="C9" s="38" t="s">
        <v>82</v>
      </c>
      <c r="D9" s="91">
        <f t="shared" si="0"/>
        <v>90810</v>
      </c>
      <c r="E9" s="92">
        <f t="shared" si="1"/>
        <v>103822633</v>
      </c>
      <c r="F9" s="92">
        <v>51815</v>
      </c>
      <c r="G9" s="92">
        <v>59968251</v>
      </c>
      <c r="H9" s="92">
        <v>38995</v>
      </c>
      <c r="I9" s="93">
        <v>43854382</v>
      </c>
      <c r="J9" s="52">
        <f t="shared" si="2"/>
        <v>89928</v>
      </c>
      <c r="K9" s="53">
        <f t="shared" si="3"/>
        <v>102106264</v>
      </c>
      <c r="L9" s="53">
        <v>51483</v>
      </c>
      <c r="M9" s="53">
        <v>60274690</v>
      </c>
      <c r="N9" s="53">
        <v>38445</v>
      </c>
      <c r="O9" s="54">
        <v>41831574</v>
      </c>
      <c r="P9" s="45">
        <f t="shared" si="4"/>
        <v>90259</v>
      </c>
      <c r="Q9" s="27">
        <f t="shared" si="5"/>
        <v>105045225</v>
      </c>
      <c r="R9" s="27">
        <v>52782</v>
      </c>
      <c r="S9" s="27">
        <v>63752426</v>
      </c>
      <c r="T9" s="27">
        <v>37477</v>
      </c>
      <c r="U9" s="28">
        <v>41292799</v>
      </c>
      <c r="V9" s="52">
        <f t="shared" si="6"/>
        <v>86641</v>
      </c>
      <c r="W9" s="53">
        <f t="shared" si="7"/>
        <v>101277282</v>
      </c>
      <c r="X9" s="53">
        <v>51630</v>
      </c>
      <c r="Y9" s="53">
        <v>63197252</v>
      </c>
      <c r="Z9" s="53">
        <v>35011</v>
      </c>
      <c r="AA9" s="54">
        <v>38080030</v>
      </c>
      <c r="AB9" s="45">
        <f t="shared" si="8"/>
        <v>69613</v>
      </c>
      <c r="AC9" s="27">
        <f t="shared" si="9"/>
        <v>86142530</v>
      </c>
      <c r="AD9" s="27">
        <v>42492</v>
      </c>
      <c r="AE9" s="27">
        <v>54197097</v>
      </c>
      <c r="AF9" s="27">
        <v>27121</v>
      </c>
      <c r="AG9" s="28">
        <v>31945433</v>
      </c>
      <c r="AH9" s="52">
        <f t="shared" si="10"/>
        <v>65937</v>
      </c>
      <c r="AI9" s="53">
        <f t="shared" si="11"/>
        <v>81729857</v>
      </c>
      <c r="AJ9" s="53">
        <v>41086</v>
      </c>
      <c r="AK9" s="53">
        <v>51988353</v>
      </c>
      <c r="AL9" s="53">
        <v>24851</v>
      </c>
      <c r="AM9" s="54">
        <v>29741504</v>
      </c>
      <c r="AN9" s="45">
        <f t="shared" ref="AN9" si="13">AP9+AR9</f>
        <v>65018</v>
      </c>
      <c r="AO9" s="27">
        <f t="shared" ref="AO9" si="14">AQ9+AS9</f>
        <v>82457622</v>
      </c>
      <c r="AP9" s="27">
        <v>41028</v>
      </c>
      <c r="AQ9" s="27">
        <v>53471144</v>
      </c>
      <c r="AR9" s="27">
        <v>23990</v>
      </c>
      <c r="AS9" s="28">
        <v>28986478</v>
      </c>
    </row>
    <row r="10" spans="1:45" ht="24.6" customHeight="1">
      <c r="A10" s="106"/>
      <c r="B10" s="108"/>
      <c r="C10" s="38" t="s">
        <v>56</v>
      </c>
      <c r="D10" s="91">
        <f t="shared" si="0"/>
        <v>355653</v>
      </c>
      <c r="E10" s="92">
        <f t="shared" si="1"/>
        <v>379623492</v>
      </c>
      <c r="F10" s="92">
        <v>183689</v>
      </c>
      <c r="G10" s="92">
        <v>201695953</v>
      </c>
      <c r="H10" s="92">
        <v>171964</v>
      </c>
      <c r="I10" s="93">
        <v>177927539</v>
      </c>
      <c r="J10" s="52">
        <f t="shared" si="2"/>
        <v>332097</v>
      </c>
      <c r="K10" s="53">
        <f t="shared" si="3"/>
        <v>352117621</v>
      </c>
      <c r="L10" s="53">
        <v>175161</v>
      </c>
      <c r="M10" s="53">
        <v>189835950</v>
      </c>
      <c r="N10" s="53">
        <v>156936</v>
      </c>
      <c r="O10" s="54">
        <v>162281671</v>
      </c>
      <c r="P10" s="45">
        <f t="shared" si="4"/>
        <v>318290</v>
      </c>
      <c r="Q10" s="27">
        <f t="shared" si="5"/>
        <v>334984001</v>
      </c>
      <c r="R10" s="27">
        <v>169073</v>
      </c>
      <c r="S10" s="27">
        <v>182849081</v>
      </c>
      <c r="T10" s="27">
        <v>149217</v>
      </c>
      <c r="U10" s="28">
        <v>152134920</v>
      </c>
      <c r="V10" s="52">
        <f t="shared" si="6"/>
        <v>290728</v>
      </c>
      <c r="W10" s="53">
        <f t="shared" si="7"/>
        <v>293853373</v>
      </c>
      <c r="X10" s="53">
        <v>156485</v>
      </c>
      <c r="Y10" s="53">
        <v>163153879</v>
      </c>
      <c r="Z10" s="53">
        <v>134243</v>
      </c>
      <c r="AA10" s="54">
        <v>130699494</v>
      </c>
      <c r="AB10" s="45">
        <f t="shared" si="8"/>
        <v>230480</v>
      </c>
      <c r="AC10" s="27">
        <f t="shared" si="9"/>
        <v>227819617</v>
      </c>
      <c r="AD10" s="27">
        <v>127402</v>
      </c>
      <c r="AE10" s="27">
        <v>127590124</v>
      </c>
      <c r="AF10" s="27">
        <v>103078</v>
      </c>
      <c r="AG10" s="28">
        <v>100229493</v>
      </c>
      <c r="AH10" s="52">
        <f t="shared" si="10"/>
        <v>200669</v>
      </c>
      <c r="AI10" s="53">
        <f t="shared" si="11"/>
        <v>193794759</v>
      </c>
      <c r="AJ10" s="53">
        <v>115209</v>
      </c>
      <c r="AK10" s="53">
        <v>111887110</v>
      </c>
      <c r="AL10" s="53">
        <v>85460</v>
      </c>
      <c r="AM10" s="54">
        <v>81907649</v>
      </c>
      <c r="AN10" s="45">
        <f t="shared" si="12"/>
        <v>156533</v>
      </c>
      <c r="AO10" s="27">
        <f t="shared" si="12"/>
        <v>157299117</v>
      </c>
      <c r="AP10" s="27">
        <v>93583</v>
      </c>
      <c r="AQ10" s="27">
        <v>93496025</v>
      </c>
      <c r="AR10" s="27">
        <v>62950</v>
      </c>
      <c r="AS10" s="28">
        <v>63803092</v>
      </c>
    </row>
    <row r="11" spans="1:45" ht="24.6" customHeight="1">
      <c r="A11" s="106"/>
      <c r="B11" s="108"/>
      <c r="C11" s="38" t="s">
        <v>57</v>
      </c>
      <c r="D11" s="91">
        <f t="shared" si="0"/>
        <v>100258</v>
      </c>
      <c r="E11" s="92">
        <f t="shared" si="1"/>
        <v>117352876</v>
      </c>
      <c r="F11" s="92">
        <v>57479</v>
      </c>
      <c r="G11" s="92">
        <v>68489423</v>
      </c>
      <c r="H11" s="92">
        <v>42779</v>
      </c>
      <c r="I11" s="93">
        <v>48863453</v>
      </c>
      <c r="J11" s="52">
        <f t="shared" si="2"/>
        <v>96890</v>
      </c>
      <c r="K11" s="53">
        <f t="shared" si="3"/>
        <v>109141465</v>
      </c>
      <c r="L11" s="53">
        <v>55254</v>
      </c>
      <c r="M11" s="53">
        <v>62769095</v>
      </c>
      <c r="N11" s="53">
        <v>41636</v>
      </c>
      <c r="O11" s="54">
        <v>46372370</v>
      </c>
      <c r="P11" s="45">
        <f t="shared" si="4"/>
        <v>94715</v>
      </c>
      <c r="Q11" s="27">
        <f t="shared" si="5"/>
        <v>106135347</v>
      </c>
      <c r="R11" s="27">
        <v>54032</v>
      </c>
      <c r="S11" s="27">
        <v>60748587</v>
      </c>
      <c r="T11" s="27">
        <v>40683</v>
      </c>
      <c r="U11" s="28">
        <v>45386760</v>
      </c>
      <c r="V11" s="52">
        <f t="shared" si="6"/>
        <v>79171</v>
      </c>
      <c r="W11" s="53">
        <f t="shared" si="7"/>
        <v>92922632</v>
      </c>
      <c r="X11" s="53">
        <v>44777</v>
      </c>
      <c r="Y11" s="53">
        <v>53167380</v>
      </c>
      <c r="Z11" s="53">
        <v>34394</v>
      </c>
      <c r="AA11" s="54">
        <v>39755252</v>
      </c>
      <c r="AB11" s="45">
        <f t="shared" si="8"/>
        <v>71862</v>
      </c>
      <c r="AC11" s="27">
        <f t="shared" si="9"/>
        <v>84870166</v>
      </c>
      <c r="AD11" s="27">
        <v>42928</v>
      </c>
      <c r="AE11" s="27">
        <v>51787676</v>
      </c>
      <c r="AF11" s="27">
        <v>28934</v>
      </c>
      <c r="AG11" s="28">
        <v>33082490</v>
      </c>
      <c r="AH11" s="52">
        <f t="shared" si="10"/>
        <v>74555</v>
      </c>
      <c r="AI11" s="53">
        <f t="shared" si="11"/>
        <v>87255755</v>
      </c>
      <c r="AJ11" s="53">
        <v>45096</v>
      </c>
      <c r="AK11" s="53">
        <v>53640897</v>
      </c>
      <c r="AL11" s="53">
        <v>29459</v>
      </c>
      <c r="AM11" s="54">
        <v>33614858</v>
      </c>
      <c r="AN11" s="45">
        <f t="shared" si="12"/>
        <v>70352</v>
      </c>
      <c r="AO11" s="27">
        <f t="shared" si="12"/>
        <v>80408792</v>
      </c>
      <c r="AP11" s="27">
        <v>43457</v>
      </c>
      <c r="AQ11" s="27">
        <v>51102385</v>
      </c>
      <c r="AR11" s="27">
        <v>26895</v>
      </c>
      <c r="AS11" s="28">
        <v>29306407</v>
      </c>
    </row>
    <row r="12" spans="1:45" ht="24.6" customHeight="1">
      <c r="A12" s="106"/>
      <c r="B12" s="108"/>
      <c r="C12" s="38" t="s">
        <v>58</v>
      </c>
      <c r="D12" s="91">
        <f t="shared" si="0"/>
        <v>108105</v>
      </c>
      <c r="E12" s="92">
        <f t="shared" si="1"/>
        <v>137989260</v>
      </c>
      <c r="F12" s="92">
        <v>63737</v>
      </c>
      <c r="G12" s="92">
        <v>82263926</v>
      </c>
      <c r="H12" s="92">
        <v>44368</v>
      </c>
      <c r="I12" s="93">
        <v>55725334</v>
      </c>
      <c r="J12" s="52">
        <f t="shared" si="2"/>
        <v>104264</v>
      </c>
      <c r="K12" s="53">
        <f t="shared" si="3"/>
        <v>133793573</v>
      </c>
      <c r="L12" s="53">
        <v>62615</v>
      </c>
      <c r="M12" s="53">
        <v>81436245</v>
      </c>
      <c r="N12" s="53">
        <v>41649</v>
      </c>
      <c r="O12" s="54">
        <v>52357328</v>
      </c>
      <c r="P12" s="45">
        <f t="shared" si="4"/>
        <v>105327</v>
      </c>
      <c r="Q12" s="27">
        <f t="shared" si="5"/>
        <v>132497462</v>
      </c>
      <c r="R12" s="27">
        <v>63240</v>
      </c>
      <c r="S12" s="27">
        <v>80973224</v>
      </c>
      <c r="T12" s="27">
        <v>42087</v>
      </c>
      <c r="U12" s="28">
        <v>51524238</v>
      </c>
      <c r="V12" s="52">
        <f t="shared" si="6"/>
        <v>108905</v>
      </c>
      <c r="W12" s="53">
        <f t="shared" si="7"/>
        <v>133474026</v>
      </c>
      <c r="X12" s="53">
        <v>66450</v>
      </c>
      <c r="Y12" s="53">
        <v>82999121</v>
      </c>
      <c r="Z12" s="53">
        <v>42455</v>
      </c>
      <c r="AA12" s="54">
        <v>50474905</v>
      </c>
      <c r="AB12" s="45">
        <f t="shared" si="8"/>
        <v>113923</v>
      </c>
      <c r="AC12" s="27">
        <f t="shared" si="9"/>
        <v>138822533</v>
      </c>
      <c r="AD12" s="27">
        <v>70243</v>
      </c>
      <c r="AE12" s="27">
        <v>87121603</v>
      </c>
      <c r="AF12" s="27">
        <v>43680</v>
      </c>
      <c r="AG12" s="28">
        <v>51700930</v>
      </c>
      <c r="AH12" s="52">
        <f t="shared" si="10"/>
        <v>123300</v>
      </c>
      <c r="AI12" s="53">
        <f t="shared" si="11"/>
        <v>145675329</v>
      </c>
      <c r="AJ12" s="53">
        <v>75297</v>
      </c>
      <c r="AK12" s="53">
        <v>90328881</v>
      </c>
      <c r="AL12" s="53">
        <v>48003</v>
      </c>
      <c r="AM12" s="54">
        <v>55346448</v>
      </c>
      <c r="AN12" s="45">
        <f t="shared" si="12"/>
        <v>132265</v>
      </c>
      <c r="AO12" s="27">
        <f t="shared" si="12"/>
        <v>147025277</v>
      </c>
      <c r="AP12" s="27">
        <v>81868</v>
      </c>
      <c r="AQ12" s="27">
        <v>92056135</v>
      </c>
      <c r="AR12" s="27">
        <v>50397</v>
      </c>
      <c r="AS12" s="28">
        <v>54969142</v>
      </c>
    </row>
    <row r="13" spans="1:45" ht="24.6" customHeight="1">
      <c r="A13" s="106"/>
      <c r="B13" s="108"/>
      <c r="C13" s="39" t="s">
        <v>2</v>
      </c>
      <c r="D13" s="94">
        <f t="shared" si="0"/>
        <v>26893</v>
      </c>
      <c r="E13" s="33">
        <f t="shared" si="1"/>
        <v>19846710</v>
      </c>
      <c r="F13" s="33">
        <v>13928</v>
      </c>
      <c r="G13" s="33">
        <v>11279450</v>
      </c>
      <c r="H13" s="33">
        <v>12965</v>
      </c>
      <c r="I13" s="34">
        <v>8567260</v>
      </c>
      <c r="J13" s="55">
        <f t="shared" si="2"/>
        <v>25602</v>
      </c>
      <c r="K13" s="56">
        <f t="shared" si="3"/>
        <v>20416425</v>
      </c>
      <c r="L13" s="56">
        <v>13254</v>
      </c>
      <c r="M13" s="56">
        <v>11268776</v>
      </c>
      <c r="N13" s="56">
        <v>12348</v>
      </c>
      <c r="O13" s="57">
        <v>9147649</v>
      </c>
      <c r="P13" s="46">
        <f t="shared" si="4"/>
        <v>24052</v>
      </c>
      <c r="Q13" s="29">
        <f t="shared" si="5"/>
        <v>20002023</v>
      </c>
      <c r="R13" s="29">
        <v>12639</v>
      </c>
      <c r="S13" s="29">
        <v>11531390</v>
      </c>
      <c r="T13" s="29">
        <v>11413</v>
      </c>
      <c r="U13" s="30">
        <v>8470633</v>
      </c>
      <c r="V13" s="55">
        <f t="shared" si="6"/>
        <v>22237</v>
      </c>
      <c r="W13" s="56">
        <f t="shared" si="7"/>
        <v>17599207</v>
      </c>
      <c r="X13" s="56">
        <v>11821</v>
      </c>
      <c r="Y13" s="56">
        <v>10028224</v>
      </c>
      <c r="Z13" s="56">
        <v>10416</v>
      </c>
      <c r="AA13" s="57">
        <v>7570983</v>
      </c>
      <c r="AB13" s="46">
        <f t="shared" si="8"/>
        <v>19779</v>
      </c>
      <c r="AC13" s="29">
        <f t="shared" si="9"/>
        <v>15892454</v>
      </c>
      <c r="AD13" s="29">
        <v>10782</v>
      </c>
      <c r="AE13" s="29">
        <v>9556105</v>
      </c>
      <c r="AF13" s="29">
        <v>8997</v>
      </c>
      <c r="AG13" s="30">
        <v>6336349</v>
      </c>
      <c r="AH13" s="55">
        <f t="shared" si="10"/>
        <v>20351</v>
      </c>
      <c r="AI13" s="56">
        <f t="shared" si="11"/>
        <v>17506454</v>
      </c>
      <c r="AJ13" s="56">
        <v>11771</v>
      </c>
      <c r="AK13" s="56">
        <v>11095577</v>
      </c>
      <c r="AL13" s="56">
        <v>8580</v>
      </c>
      <c r="AM13" s="57">
        <v>6410877</v>
      </c>
      <c r="AN13" s="46">
        <f t="shared" si="12"/>
        <v>23440</v>
      </c>
      <c r="AO13" s="29">
        <f t="shared" si="12"/>
        <v>18947642</v>
      </c>
      <c r="AP13" s="29">
        <v>13600</v>
      </c>
      <c r="AQ13" s="29">
        <v>12470566</v>
      </c>
      <c r="AR13" s="29">
        <v>9840</v>
      </c>
      <c r="AS13" s="30">
        <v>6477076</v>
      </c>
    </row>
    <row r="14" spans="1:45" ht="24.6" customHeight="1">
      <c r="A14" s="106"/>
      <c r="B14" s="108"/>
      <c r="C14" s="39" t="s">
        <v>4</v>
      </c>
      <c r="D14" s="94">
        <f t="shared" si="0"/>
        <v>26507</v>
      </c>
      <c r="E14" s="33">
        <f t="shared" si="1"/>
        <v>29844650</v>
      </c>
      <c r="F14" s="33">
        <v>15527</v>
      </c>
      <c r="G14" s="33">
        <v>17695696</v>
      </c>
      <c r="H14" s="33">
        <v>10980</v>
      </c>
      <c r="I14" s="34">
        <v>12148954</v>
      </c>
      <c r="J14" s="55">
        <f t="shared" si="2"/>
        <v>24813</v>
      </c>
      <c r="K14" s="56">
        <f t="shared" si="3"/>
        <v>28504704</v>
      </c>
      <c r="L14" s="56">
        <v>14709</v>
      </c>
      <c r="M14" s="56">
        <v>17481200</v>
      </c>
      <c r="N14" s="56">
        <v>10104</v>
      </c>
      <c r="O14" s="57">
        <v>11023504</v>
      </c>
      <c r="P14" s="46">
        <f t="shared" si="4"/>
        <v>21502</v>
      </c>
      <c r="Q14" s="29">
        <f t="shared" si="5"/>
        <v>24130237</v>
      </c>
      <c r="R14" s="29">
        <v>13313</v>
      </c>
      <c r="S14" s="29">
        <v>15366025</v>
      </c>
      <c r="T14" s="29">
        <v>8189</v>
      </c>
      <c r="U14" s="30">
        <v>8764212</v>
      </c>
      <c r="V14" s="55">
        <f t="shared" si="6"/>
        <v>22349</v>
      </c>
      <c r="W14" s="56">
        <f t="shared" si="7"/>
        <v>25544143</v>
      </c>
      <c r="X14" s="56">
        <v>13950</v>
      </c>
      <c r="Y14" s="56">
        <v>16372983</v>
      </c>
      <c r="Z14" s="56">
        <v>8399</v>
      </c>
      <c r="AA14" s="57">
        <v>9171160</v>
      </c>
      <c r="AB14" s="46">
        <f t="shared" si="8"/>
        <v>19251</v>
      </c>
      <c r="AC14" s="29">
        <f t="shared" si="9"/>
        <v>22686935</v>
      </c>
      <c r="AD14" s="29">
        <v>12197</v>
      </c>
      <c r="AE14" s="29">
        <v>14599995</v>
      </c>
      <c r="AF14" s="29">
        <v>7054</v>
      </c>
      <c r="AG14" s="30">
        <v>8086940</v>
      </c>
      <c r="AH14" s="55">
        <f t="shared" si="10"/>
        <v>18235</v>
      </c>
      <c r="AI14" s="56">
        <f t="shared" si="11"/>
        <v>20967909</v>
      </c>
      <c r="AJ14" s="56">
        <v>11630</v>
      </c>
      <c r="AK14" s="56">
        <v>14005134</v>
      </c>
      <c r="AL14" s="56">
        <v>6605</v>
      </c>
      <c r="AM14" s="57">
        <v>6962775</v>
      </c>
      <c r="AN14" s="46">
        <f t="shared" si="12"/>
        <v>16195</v>
      </c>
      <c r="AO14" s="29">
        <f t="shared" si="12"/>
        <v>18447590</v>
      </c>
      <c r="AP14" s="29">
        <v>10134</v>
      </c>
      <c r="AQ14" s="29">
        <v>11913065</v>
      </c>
      <c r="AR14" s="29">
        <v>6061</v>
      </c>
      <c r="AS14" s="30">
        <v>6534525</v>
      </c>
    </row>
    <row r="15" spans="1:45" ht="24.6" customHeight="1">
      <c r="A15" s="106"/>
      <c r="B15" s="108"/>
      <c r="C15" s="39" t="s">
        <v>5</v>
      </c>
      <c r="D15" s="94">
        <f t="shared" si="0"/>
        <v>12461</v>
      </c>
      <c r="E15" s="33">
        <f t="shared" si="1"/>
        <v>14616526</v>
      </c>
      <c r="F15" s="33">
        <v>7070</v>
      </c>
      <c r="G15" s="33">
        <v>8604891</v>
      </c>
      <c r="H15" s="33">
        <v>5391</v>
      </c>
      <c r="I15" s="34">
        <v>6011635</v>
      </c>
      <c r="J15" s="55">
        <f t="shared" si="2"/>
        <v>10474</v>
      </c>
      <c r="K15" s="56">
        <f t="shared" si="3"/>
        <v>12350350</v>
      </c>
      <c r="L15" s="56">
        <v>5949</v>
      </c>
      <c r="M15" s="56">
        <v>7171183</v>
      </c>
      <c r="N15" s="56">
        <v>4525</v>
      </c>
      <c r="O15" s="57">
        <v>5179167</v>
      </c>
      <c r="P15" s="46">
        <f t="shared" si="4"/>
        <v>10128</v>
      </c>
      <c r="Q15" s="29">
        <f t="shared" si="5"/>
        <v>12413248</v>
      </c>
      <c r="R15" s="29">
        <v>5738</v>
      </c>
      <c r="S15" s="29">
        <v>7100976</v>
      </c>
      <c r="T15" s="29">
        <v>4390</v>
      </c>
      <c r="U15" s="30">
        <v>5312272</v>
      </c>
      <c r="V15" s="55">
        <f t="shared" si="6"/>
        <v>9437</v>
      </c>
      <c r="W15" s="56">
        <f t="shared" si="7"/>
        <v>10809089</v>
      </c>
      <c r="X15" s="56">
        <v>5433</v>
      </c>
      <c r="Y15" s="56">
        <v>6410232</v>
      </c>
      <c r="Z15" s="56">
        <v>4004</v>
      </c>
      <c r="AA15" s="57">
        <v>4398857</v>
      </c>
      <c r="AB15" s="46">
        <f t="shared" si="8"/>
        <v>7779</v>
      </c>
      <c r="AC15" s="29">
        <f t="shared" si="9"/>
        <v>8638775</v>
      </c>
      <c r="AD15" s="29">
        <v>4760</v>
      </c>
      <c r="AE15" s="29">
        <v>5535436</v>
      </c>
      <c r="AF15" s="29">
        <v>3019</v>
      </c>
      <c r="AG15" s="30">
        <v>3103339</v>
      </c>
      <c r="AH15" s="55">
        <f t="shared" si="10"/>
        <v>8615</v>
      </c>
      <c r="AI15" s="56">
        <f t="shared" si="11"/>
        <v>10182843</v>
      </c>
      <c r="AJ15" s="56">
        <v>5530</v>
      </c>
      <c r="AK15" s="56">
        <v>6853282</v>
      </c>
      <c r="AL15" s="56">
        <v>3085</v>
      </c>
      <c r="AM15" s="57">
        <v>3329561</v>
      </c>
      <c r="AN15" s="46">
        <f t="shared" si="12"/>
        <v>8107</v>
      </c>
      <c r="AO15" s="29">
        <f t="shared" si="12"/>
        <v>9818564</v>
      </c>
      <c r="AP15" s="29">
        <v>5489</v>
      </c>
      <c r="AQ15" s="29">
        <v>6864509</v>
      </c>
      <c r="AR15" s="29">
        <v>2618</v>
      </c>
      <c r="AS15" s="30">
        <v>2954055</v>
      </c>
    </row>
    <row r="16" spans="1:45" ht="24.6" customHeight="1">
      <c r="A16" s="106"/>
      <c r="B16" s="108"/>
      <c r="C16" s="39" t="s">
        <v>7</v>
      </c>
      <c r="D16" s="94">
        <f t="shared" si="0"/>
        <v>114537</v>
      </c>
      <c r="E16" s="33">
        <f t="shared" si="1"/>
        <v>122815183</v>
      </c>
      <c r="F16" s="33">
        <v>61448</v>
      </c>
      <c r="G16" s="33">
        <v>68073258</v>
      </c>
      <c r="H16" s="33">
        <v>53089</v>
      </c>
      <c r="I16" s="34">
        <v>54741925</v>
      </c>
      <c r="J16" s="55">
        <f t="shared" si="2"/>
        <v>108900</v>
      </c>
      <c r="K16" s="56">
        <f t="shared" si="3"/>
        <v>115443530</v>
      </c>
      <c r="L16" s="56">
        <v>59356</v>
      </c>
      <c r="M16" s="56">
        <v>65289499</v>
      </c>
      <c r="N16" s="56">
        <v>49544</v>
      </c>
      <c r="O16" s="57">
        <v>50154031</v>
      </c>
      <c r="P16" s="46">
        <f t="shared" si="4"/>
        <v>111969</v>
      </c>
      <c r="Q16" s="29">
        <f t="shared" si="5"/>
        <v>116822461</v>
      </c>
      <c r="R16" s="29">
        <v>62421</v>
      </c>
      <c r="S16" s="29">
        <v>67772877</v>
      </c>
      <c r="T16" s="29">
        <v>49548</v>
      </c>
      <c r="U16" s="30">
        <v>49049584</v>
      </c>
      <c r="V16" s="55">
        <f t="shared" si="6"/>
        <v>105081</v>
      </c>
      <c r="W16" s="56">
        <f t="shared" si="7"/>
        <v>102898262</v>
      </c>
      <c r="X16" s="56">
        <v>58937</v>
      </c>
      <c r="Y16" s="56">
        <v>58359193</v>
      </c>
      <c r="Z16" s="56">
        <v>46144</v>
      </c>
      <c r="AA16" s="57">
        <v>44539069</v>
      </c>
      <c r="AB16" s="46">
        <f t="shared" si="8"/>
        <v>97234</v>
      </c>
      <c r="AC16" s="29">
        <f t="shared" si="9"/>
        <v>91645525</v>
      </c>
      <c r="AD16" s="29">
        <v>55438</v>
      </c>
      <c r="AE16" s="29">
        <v>53340917</v>
      </c>
      <c r="AF16" s="29">
        <v>41796</v>
      </c>
      <c r="AG16" s="30">
        <v>38304608</v>
      </c>
      <c r="AH16" s="55">
        <f t="shared" si="10"/>
        <v>91931</v>
      </c>
      <c r="AI16" s="56">
        <f t="shared" si="11"/>
        <v>88210454</v>
      </c>
      <c r="AJ16" s="56">
        <v>54130</v>
      </c>
      <c r="AK16" s="56">
        <v>52710747</v>
      </c>
      <c r="AL16" s="56">
        <v>37801</v>
      </c>
      <c r="AM16" s="57">
        <v>35499707</v>
      </c>
      <c r="AN16" s="46">
        <f t="shared" si="12"/>
        <v>83231</v>
      </c>
      <c r="AO16" s="29">
        <f t="shared" si="12"/>
        <v>80362860</v>
      </c>
      <c r="AP16" s="29">
        <v>50765</v>
      </c>
      <c r="AQ16" s="29">
        <v>49222799</v>
      </c>
      <c r="AR16" s="29">
        <v>32466</v>
      </c>
      <c r="AS16" s="30">
        <v>31140061</v>
      </c>
    </row>
    <row r="17" spans="1:45" ht="24.6" customHeight="1">
      <c r="A17" s="106"/>
      <c r="B17" s="108"/>
      <c r="C17" s="39" t="s">
        <v>8</v>
      </c>
      <c r="D17" s="94">
        <f t="shared" si="0"/>
        <v>22115</v>
      </c>
      <c r="E17" s="33">
        <f t="shared" si="1"/>
        <v>26910339</v>
      </c>
      <c r="F17" s="33">
        <v>11367</v>
      </c>
      <c r="G17" s="33">
        <v>14382801</v>
      </c>
      <c r="H17" s="33">
        <v>10748</v>
      </c>
      <c r="I17" s="34">
        <v>12527538</v>
      </c>
      <c r="J17" s="55">
        <f t="shared" si="2"/>
        <v>22092</v>
      </c>
      <c r="K17" s="56">
        <f t="shared" si="3"/>
        <v>26842447</v>
      </c>
      <c r="L17" s="56">
        <v>11537</v>
      </c>
      <c r="M17" s="56">
        <v>14654503</v>
      </c>
      <c r="N17" s="56">
        <v>10555</v>
      </c>
      <c r="O17" s="57">
        <v>12187944</v>
      </c>
      <c r="P17" s="46">
        <f t="shared" si="4"/>
        <v>22944</v>
      </c>
      <c r="Q17" s="29">
        <f t="shared" si="5"/>
        <v>27446003</v>
      </c>
      <c r="R17" s="29">
        <v>11824</v>
      </c>
      <c r="S17" s="29">
        <v>14907173</v>
      </c>
      <c r="T17" s="29">
        <v>11120</v>
      </c>
      <c r="U17" s="30">
        <v>12538830</v>
      </c>
      <c r="V17" s="55">
        <f t="shared" si="6"/>
        <v>19202</v>
      </c>
      <c r="W17" s="56">
        <f t="shared" si="7"/>
        <v>22001087</v>
      </c>
      <c r="X17" s="56">
        <v>9876</v>
      </c>
      <c r="Y17" s="56">
        <v>11839791</v>
      </c>
      <c r="Z17" s="56">
        <v>9326</v>
      </c>
      <c r="AA17" s="57">
        <v>10161296</v>
      </c>
      <c r="AB17" s="46">
        <f t="shared" si="8"/>
        <v>17761</v>
      </c>
      <c r="AC17" s="29">
        <f t="shared" si="9"/>
        <v>19379441</v>
      </c>
      <c r="AD17" s="29">
        <v>9129</v>
      </c>
      <c r="AE17" s="29">
        <v>10335847</v>
      </c>
      <c r="AF17" s="29">
        <v>8632</v>
      </c>
      <c r="AG17" s="30">
        <v>9043594</v>
      </c>
      <c r="AH17" s="55">
        <f t="shared" si="10"/>
        <v>14887</v>
      </c>
      <c r="AI17" s="56">
        <f t="shared" si="11"/>
        <v>16607444</v>
      </c>
      <c r="AJ17" s="56">
        <v>8113</v>
      </c>
      <c r="AK17" s="56">
        <v>9063548</v>
      </c>
      <c r="AL17" s="56">
        <v>6774</v>
      </c>
      <c r="AM17" s="57">
        <v>7543896</v>
      </c>
      <c r="AN17" s="46">
        <f t="shared" si="12"/>
        <v>13462</v>
      </c>
      <c r="AO17" s="29">
        <f t="shared" si="12"/>
        <v>15356613</v>
      </c>
      <c r="AP17" s="29">
        <v>7722</v>
      </c>
      <c r="AQ17" s="29">
        <v>8634079</v>
      </c>
      <c r="AR17" s="29">
        <v>5740</v>
      </c>
      <c r="AS17" s="30">
        <v>6722534</v>
      </c>
    </row>
    <row r="18" spans="1:45" ht="24.6" customHeight="1">
      <c r="A18" s="106"/>
      <c r="B18" s="108"/>
      <c r="C18" s="39" t="s">
        <v>9</v>
      </c>
      <c r="D18" s="94">
        <f t="shared" si="0"/>
        <v>34714</v>
      </c>
      <c r="E18" s="33">
        <f t="shared" si="1"/>
        <v>35716471</v>
      </c>
      <c r="F18" s="33">
        <v>18226</v>
      </c>
      <c r="G18" s="33">
        <v>19793367</v>
      </c>
      <c r="H18" s="33">
        <v>16488</v>
      </c>
      <c r="I18" s="34">
        <v>15923104</v>
      </c>
      <c r="J18" s="55">
        <f t="shared" si="2"/>
        <v>31998</v>
      </c>
      <c r="K18" s="56">
        <f t="shared" si="3"/>
        <v>32098383</v>
      </c>
      <c r="L18" s="56">
        <v>16802</v>
      </c>
      <c r="M18" s="56">
        <v>17709036</v>
      </c>
      <c r="N18" s="56">
        <v>15196</v>
      </c>
      <c r="O18" s="57">
        <v>14389347</v>
      </c>
      <c r="P18" s="46">
        <f t="shared" si="4"/>
        <v>29304</v>
      </c>
      <c r="Q18" s="29">
        <f t="shared" si="5"/>
        <v>28347403</v>
      </c>
      <c r="R18" s="29">
        <v>15186</v>
      </c>
      <c r="S18" s="29">
        <v>15486904</v>
      </c>
      <c r="T18" s="29">
        <v>14118</v>
      </c>
      <c r="U18" s="30">
        <v>12860499</v>
      </c>
      <c r="V18" s="55">
        <f t="shared" si="6"/>
        <v>27238</v>
      </c>
      <c r="W18" s="56">
        <f t="shared" si="7"/>
        <v>25229105</v>
      </c>
      <c r="X18" s="56">
        <v>14706</v>
      </c>
      <c r="Y18" s="56">
        <v>13897249</v>
      </c>
      <c r="Z18" s="56">
        <v>12532</v>
      </c>
      <c r="AA18" s="57">
        <v>11331856</v>
      </c>
      <c r="AB18" s="46">
        <f t="shared" si="8"/>
        <v>23744</v>
      </c>
      <c r="AC18" s="29">
        <f t="shared" si="9"/>
        <v>21991557</v>
      </c>
      <c r="AD18" s="29">
        <v>12846</v>
      </c>
      <c r="AE18" s="29">
        <v>12797038</v>
      </c>
      <c r="AF18" s="29">
        <v>10898</v>
      </c>
      <c r="AG18" s="30">
        <v>9194519</v>
      </c>
      <c r="AH18" s="55">
        <f t="shared" si="10"/>
        <v>21323</v>
      </c>
      <c r="AI18" s="56">
        <f t="shared" si="11"/>
        <v>19646399</v>
      </c>
      <c r="AJ18" s="56">
        <v>11626</v>
      </c>
      <c r="AK18" s="56">
        <v>11385450</v>
      </c>
      <c r="AL18" s="56">
        <v>9697</v>
      </c>
      <c r="AM18" s="57">
        <v>8260949</v>
      </c>
      <c r="AN18" s="46">
        <f t="shared" si="12"/>
        <v>16195</v>
      </c>
      <c r="AO18" s="29">
        <f t="shared" si="12"/>
        <v>15792910</v>
      </c>
      <c r="AP18" s="29">
        <v>9638</v>
      </c>
      <c r="AQ18" s="29">
        <v>9798262</v>
      </c>
      <c r="AR18" s="29">
        <v>6557</v>
      </c>
      <c r="AS18" s="30">
        <v>5994648</v>
      </c>
    </row>
    <row r="19" spans="1:45" ht="24.6" customHeight="1">
      <c r="A19" s="106"/>
      <c r="B19" s="108"/>
      <c r="C19" s="39" t="s">
        <v>10</v>
      </c>
      <c r="D19" s="94">
        <f t="shared" si="0"/>
        <v>22886</v>
      </c>
      <c r="E19" s="33">
        <f t="shared" si="1"/>
        <v>20475886</v>
      </c>
      <c r="F19" s="33">
        <v>11265</v>
      </c>
      <c r="G19" s="33">
        <v>11305738</v>
      </c>
      <c r="H19" s="33">
        <v>11621</v>
      </c>
      <c r="I19" s="34">
        <v>9170148</v>
      </c>
      <c r="J19" s="55">
        <f t="shared" si="2"/>
        <v>18915</v>
      </c>
      <c r="K19" s="56">
        <f t="shared" si="3"/>
        <v>16581983</v>
      </c>
      <c r="L19" s="56">
        <v>9795</v>
      </c>
      <c r="M19" s="56">
        <v>9530675</v>
      </c>
      <c r="N19" s="56">
        <v>9120</v>
      </c>
      <c r="O19" s="57">
        <v>7051308</v>
      </c>
      <c r="P19" s="46">
        <f t="shared" si="4"/>
        <v>18657</v>
      </c>
      <c r="Q19" s="29">
        <f t="shared" si="5"/>
        <v>15676771</v>
      </c>
      <c r="R19" s="29">
        <v>9333</v>
      </c>
      <c r="S19" s="29">
        <v>8469230</v>
      </c>
      <c r="T19" s="29">
        <v>9324</v>
      </c>
      <c r="U19" s="30">
        <v>7207541</v>
      </c>
      <c r="V19" s="55">
        <f t="shared" si="6"/>
        <v>17179</v>
      </c>
      <c r="W19" s="56">
        <f t="shared" si="7"/>
        <v>13994217</v>
      </c>
      <c r="X19" s="56">
        <v>8319</v>
      </c>
      <c r="Y19" s="56">
        <v>6994262</v>
      </c>
      <c r="Z19" s="56">
        <v>8860</v>
      </c>
      <c r="AA19" s="57">
        <v>6999955</v>
      </c>
      <c r="AB19" s="46">
        <f t="shared" si="8"/>
        <v>16059</v>
      </c>
      <c r="AC19" s="29">
        <f t="shared" si="9"/>
        <v>13148900</v>
      </c>
      <c r="AD19" s="29">
        <v>8059</v>
      </c>
      <c r="AE19" s="29">
        <v>7038088</v>
      </c>
      <c r="AF19" s="29">
        <v>8000</v>
      </c>
      <c r="AG19" s="30">
        <v>6110812</v>
      </c>
      <c r="AH19" s="55">
        <f t="shared" si="10"/>
        <v>16395</v>
      </c>
      <c r="AI19" s="56">
        <f t="shared" si="11"/>
        <v>13983496</v>
      </c>
      <c r="AJ19" s="56">
        <v>8806</v>
      </c>
      <c r="AK19" s="56">
        <v>7764927</v>
      </c>
      <c r="AL19" s="56">
        <v>7589</v>
      </c>
      <c r="AM19" s="57">
        <v>6218569</v>
      </c>
      <c r="AN19" s="46">
        <f t="shared" si="12"/>
        <v>15797</v>
      </c>
      <c r="AO19" s="29">
        <f t="shared" si="12"/>
        <v>13253518</v>
      </c>
      <c r="AP19" s="29">
        <v>8560</v>
      </c>
      <c r="AQ19" s="29">
        <v>7744025</v>
      </c>
      <c r="AR19" s="29">
        <v>7237</v>
      </c>
      <c r="AS19" s="30">
        <v>5509493</v>
      </c>
    </row>
    <row r="20" spans="1:45" ht="24.6" customHeight="1">
      <c r="A20" s="106"/>
      <c r="B20" s="108"/>
      <c r="C20" s="39" t="s">
        <v>13</v>
      </c>
      <c r="D20" s="94">
        <f t="shared" si="0"/>
        <v>12554</v>
      </c>
      <c r="E20" s="33">
        <f t="shared" si="1"/>
        <v>17323544</v>
      </c>
      <c r="F20" s="33">
        <v>7304</v>
      </c>
      <c r="G20" s="33">
        <v>10451068</v>
      </c>
      <c r="H20" s="33">
        <v>5250</v>
      </c>
      <c r="I20" s="34">
        <v>6872476</v>
      </c>
      <c r="J20" s="55">
        <f t="shared" si="2"/>
        <v>13176</v>
      </c>
      <c r="K20" s="56">
        <f t="shared" si="3"/>
        <v>17045489</v>
      </c>
      <c r="L20" s="56">
        <v>7456</v>
      </c>
      <c r="M20" s="56">
        <v>9740041</v>
      </c>
      <c r="N20" s="56">
        <v>5720</v>
      </c>
      <c r="O20" s="57">
        <v>7305448</v>
      </c>
      <c r="P20" s="46">
        <f t="shared" si="4"/>
        <v>13584</v>
      </c>
      <c r="Q20" s="29">
        <f t="shared" si="5"/>
        <v>17642662</v>
      </c>
      <c r="R20" s="29">
        <v>7923</v>
      </c>
      <c r="S20" s="29">
        <v>10383275</v>
      </c>
      <c r="T20" s="29">
        <v>5661</v>
      </c>
      <c r="U20" s="30">
        <v>7259387</v>
      </c>
      <c r="V20" s="55">
        <f t="shared" si="6"/>
        <v>15753</v>
      </c>
      <c r="W20" s="56">
        <f t="shared" si="7"/>
        <v>19767329</v>
      </c>
      <c r="X20" s="56">
        <v>9216</v>
      </c>
      <c r="Y20" s="56">
        <v>11635904</v>
      </c>
      <c r="Z20" s="56">
        <v>6537</v>
      </c>
      <c r="AA20" s="57">
        <v>8131425</v>
      </c>
      <c r="AB20" s="46">
        <f t="shared" si="8"/>
        <v>15867</v>
      </c>
      <c r="AC20" s="29">
        <f t="shared" si="9"/>
        <v>19610266</v>
      </c>
      <c r="AD20" s="29">
        <v>9241</v>
      </c>
      <c r="AE20" s="29">
        <v>11720030</v>
      </c>
      <c r="AF20" s="29">
        <v>6626</v>
      </c>
      <c r="AG20" s="30">
        <v>7890236</v>
      </c>
      <c r="AH20" s="55">
        <f t="shared" si="10"/>
        <v>17270</v>
      </c>
      <c r="AI20" s="56">
        <f t="shared" si="11"/>
        <v>21475681</v>
      </c>
      <c r="AJ20" s="56">
        <v>10763</v>
      </c>
      <c r="AK20" s="56">
        <v>13186721</v>
      </c>
      <c r="AL20" s="56">
        <v>6507</v>
      </c>
      <c r="AM20" s="57">
        <v>8288960</v>
      </c>
      <c r="AN20" s="46">
        <f t="shared" si="12"/>
        <v>19246</v>
      </c>
      <c r="AO20" s="29">
        <f t="shared" si="12"/>
        <v>23347288</v>
      </c>
      <c r="AP20" s="29">
        <v>11642</v>
      </c>
      <c r="AQ20" s="29">
        <v>14189912</v>
      </c>
      <c r="AR20" s="29">
        <v>7604</v>
      </c>
      <c r="AS20" s="30">
        <v>9157376</v>
      </c>
    </row>
    <row r="21" spans="1:45" ht="24.6" customHeight="1">
      <c r="A21" s="106"/>
      <c r="B21" s="108"/>
      <c r="C21" s="39" t="s">
        <v>14</v>
      </c>
      <c r="D21" s="94">
        <f t="shared" si="0"/>
        <v>1976</v>
      </c>
      <c r="E21" s="33">
        <f t="shared" si="1"/>
        <v>2454014</v>
      </c>
      <c r="F21" s="33">
        <v>927</v>
      </c>
      <c r="G21" s="33">
        <v>1250300</v>
      </c>
      <c r="H21" s="33">
        <v>1049</v>
      </c>
      <c r="I21" s="34">
        <v>1203714</v>
      </c>
      <c r="J21" s="55">
        <f t="shared" si="2"/>
        <v>2074</v>
      </c>
      <c r="K21" s="56">
        <f t="shared" si="3"/>
        <v>2552830</v>
      </c>
      <c r="L21" s="56">
        <v>1073</v>
      </c>
      <c r="M21" s="56">
        <v>1384977</v>
      </c>
      <c r="N21" s="56">
        <v>1001</v>
      </c>
      <c r="O21" s="57">
        <v>1167853</v>
      </c>
      <c r="P21" s="46">
        <f t="shared" si="4"/>
        <v>2228</v>
      </c>
      <c r="Q21" s="29">
        <f t="shared" si="5"/>
        <v>2572390</v>
      </c>
      <c r="R21" s="29">
        <v>1220</v>
      </c>
      <c r="S21" s="29">
        <v>1429360</v>
      </c>
      <c r="T21" s="29">
        <v>1008</v>
      </c>
      <c r="U21" s="30">
        <v>1143030</v>
      </c>
      <c r="V21" s="55">
        <f t="shared" si="6"/>
        <v>2560</v>
      </c>
      <c r="W21" s="56">
        <f t="shared" si="7"/>
        <v>3006695</v>
      </c>
      <c r="X21" s="56">
        <v>1621</v>
      </c>
      <c r="Y21" s="56">
        <v>2026009</v>
      </c>
      <c r="Z21" s="56">
        <v>939</v>
      </c>
      <c r="AA21" s="57">
        <v>980686</v>
      </c>
      <c r="AB21" s="46">
        <f t="shared" si="8"/>
        <v>2508</v>
      </c>
      <c r="AC21" s="29">
        <f t="shared" si="9"/>
        <v>3079375</v>
      </c>
      <c r="AD21" s="29">
        <v>1518</v>
      </c>
      <c r="AE21" s="29">
        <v>1880157</v>
      </c>
      <c r="AF21" s="29">
        <v>990</v>
      </c>
      <c r="AG21" s="30">
        <v>1199218</v>
      </c>
      <c r="AH21" s="55">
        <f t="shared" si="10"/>
        <v>2777</v>
      </c>
      <c r="AI21" s="56">
        <f t="shared" si="11"/>
        <v>3146465</v>
      </c>
      <c r="AJ21" s="56">
        <v>1679</v>
      </c>
      <c r="AK21" s="56">
        <v>1945273</v>
      </c>
      <c r="AL21" s="56">
        <v>1098</v>
      </c>
      <c r="AM21" s="57">
        <v>1201192</v>
      </c>
      <c r="AN21" s="46">
        <f t="shared" si="12"/>
        <v>2711</v>
      </c>
      <c r="AO21" s="29">
        <f t="shared" si="12"/>
        <v>3092492</v>
      </c>
      <c r="AP21" s="29">
        <v>1556</v>
      </c>
      <c r="AQ21" s="29">
        <v>1902850</v>
      </c>
      <c r="AR21" s="29">
        <v>1155</v>
      </c>
      <c r="AS21" s="30">
        <v>1189642</v>
      </c>
    </row>
    <row r="22" spans="1:45" ht="24.6" customHeight="1">
      <c r="A22" s="106"/>
      <c r="B22" s="108"/>
      <c r="C22" s="39" t="s">
        <v>15</v>
      </c>
      <c r="D22" s="94">
        <f t="shared" si="0"/>
        <v>39251</v>
      </c>
      <c r="E22" s="33">
        <f t="shared" si="1"/>
        <v>25097398</v>
      </c>
      <c r="F22" s="33">
        <v>21226</v>
      </c>
      <c r="G22" s="33">
        <v>13927760</v>
      </c>
      <c r="H22" s="33">
        <v>18025</v>
      </c>
      <c r="I22" s="34">
        <v>11169638</v>
      </c>
      <c r="J22" s="55">
        <f t="shared" si="2"/>
        <v>38497</v>
      </c>
      <c r="K22" s="56">
        <f t="shared" si="3"/>
        <v>24391763</v>
      </c>
      <c r="L22" s="56">
        <v>21177</v>
      </c>
      <c r="M22" s="56">
        <v>13558323</v>
      </c>
      <c r="N22" s="56">
        <v>17320</v>
      </c>
      <c r="O22" s="57">
        <v>10833440</v>
      </c>
      <c r="P22" s="46">
        <f t="shared" si="4"/>
        <v>36782</v>
      </c>
      <c r="Q22" s="29">
        <f t="shared" si="5"/>
        <v>24715597</v>
      </c>
      <c r="R22" s="29">
        <v>20379</v>
      </c>
      <c r="S22" s="29">
        <v>14081592</v>
      </c>
      <c r="T22" s="29">
        <v>16403</v>
      </c>
      <c r="U22" s="30">
        <v>10634005</v>
      </c>
      <c r="V22" s="55">
        <f t="shared" si="6"/>
        <v>37093</v>
      </c>
      <c r="W22" s="56">
        <f t="shared" si="7"/>
        <v>24273868</v>
      </c>
      <c r="X22" s="56">
        <v>21076</v>
      </c>
      <c r="Y22" s="56">
        <v>14428341</v>
      </c>
      <c r="Z22" s="56">
        <v>16017</v>
      </c>
      <c r="AA22" s="57">
        <v>9845527</v>
      </c>
      <c r="AB22" s="46">
        <f t="shared" si="8"/>
        <v>30544</v>
      </c>
      <c r="AC22" s="29">
        <f t="shared" si="9"/>
        <v>20191432</v>
      </c>
      <c r="AD22" s="29">
        <v>17434</v>
      </c>
      <c r="AE22" s="29">
        <v>11885102</v>
      </c>
      <c r="AF22" s="29">
        <v>13110</v>
      </c>
      <c r="AG22" s="30">
        <v>8306330</v>
      </c>
      <c r="AH22" s="55">
        <f t="shared" si="10"/>
        <v>26551</v>
      </c>
      <c r="AI22" s="56">
        <f t="shared" si="11"/>
        <v>18349443</v>
      </c>
      <c r="AJ22" s="56">
        <v>15842</v>
      </c>
      <c r="AK22" s="56">
        <v>11146052</v>
      </c>
      <c r="AL22" s="56">
        <v>10709</v>
      </c>
      <c r="AM22" s="57">
        <v>7203391</v>
      </c>
      <c r="AN22" s="46">
        <f t="shared" si="12"/>
        <v>21734</v>
      </c>
      <c r="AO22" s="29">
        <f t="shared" si="12"/>
        <v>17490484</v>
      </c>
      <c r="AP22" s="29">
        <v>13117</v>
      </c>
      <c r="AQ22" s="29">
        <v>11067990</v>
      </c>
      <c r="AR22" s="29">
        <v>8617</v>
      </c>
      <c r="AS22" s="30">
        <v>6422494</v>
      </c>
    </row>
    <row r="23" spans="1:45" ht="24.6" customHeight="1">
      <c r="A23" s="106"/>
      <c r="B23" s="108"/>
      <c r="C23" s="39" t="s">
        <v>16</v>
      </c>
      <c r="D23" s="94">
        <f t="shared" si="0"/>
        <v>718</v>
      </c>
      <c r="E23" s="33">
        <f t="shared" si="1"/>
        <v>643260</v>
      </c>
      <c r="F23" s="33">
        <v>429</v>
      </c>
      <c r="G23" s="33">
        <v>403581</v>
      </c>
      <c r="H23" s="33">
        <v>289</v>
      </c>
      <c r="I23" s="34">
        <v>239679</v>
      </c>
      <c r="J23" s="55">
        <f t="shared" si="2"/>
        <v>688</v>
      </c>
      <c r="K23" s="56">
        <f t="shared" si="3"/>
        <v>798485</v>
      </c>
      <c r="L23" s="56">
        <v>499</v>
      </c>
      <c r="M23" s="56">
        <v>630545</v>
      </c>
      <c r="N23" s="56">
        <v>189</v>
      </c>
      <c r="O23" s="57">
        <v>167940</v>
      </c>
      <c r="P23" s="46">
        <f t="shared" si="4"/>
        <v>869</v>
      </c>
      <c r="Q23" s="29">
        <f t="shared" si="5"/>
        <v>927083</v>
      </c>
      <c r="R23" s="29">
        <v>559</v>
      </c>
      <c r="S23" s="29">
        <v>614949</v>
      </c>
      <c r="T23" s="29">
        <v>310</v>
      </c>
      <c r="U23" s="30">
        <v>312134</v>
      </c>
      <c r="V23" s="55">
        <f t="shared" si="6"/>
        <v>642</v>
      </c>
      <c r="W23" s="56">
        <f t="shared" si="7"/>
        <v>553093</v>
      </c>
      <c r="X23" s="56">
        <v>406</v>
      </c>
      <c r="Y23" s="56">
        <v>353912</v>
      </c>
      <c r="Z23" s="56">
        <v>236</v>
      </c>
      <c r="AA23" s="57">
        <v>199181</v>
      </c>
      <c r="AB23" s="46">
        <f t="shared" si="8"/>
        <v>601</v>
      </c>
      <c r="AC23" s="29">
        <f t="shared" si="9"/>
        <v>526368</v>
      </c>
      <c r="AD23" s="29">
        <v>381</v>
      </c>
      <c r="AE23" s="29">
        <v>352524</v>
      </c>
      <c r="AF23" s="29">
        <v>220</v>
      </c>
      <c r="AG23" s="30">
        <v>173844</v>
      </c>
      <c r="AH23" s="55">
        <f t="shared" si="10"/>
        <v>521</v>
      </c>
      <c r="AI23" s="56">
        <f t="shared" si="11"/>
        <v>464529</v>
      </c>
      <c r="AJ23" s="56">
        <v>303</v>
      </c>
      <c r="AK23" s="56">
        <v>291832</v>
      </c>
      <c r="AL23" s="56">
        <v>218</v>
      </c>
      <c r="AM23" s="57">
        <v>172697</v>
      </c>
      <c r="AN23" s="46">
        <f t="shared" ref="AN23:AO26" si="15">AP23+AR23</f>
        <v>542</v>
      </c>
      <c r="AO23" s="29">
        <f t="shared" si="15"/>
        <v>450787</v>
      </c>
      <c r="AP23" s="29">
        <v>300</v>
      </c>
      <c r="AQ23" s="29">
        <v>270670</v>
      </c>
      <c r="AR23" s="29">
        <v>242</v>
      </c>
      <c r="AS23" s="30">
        <v>180117</v>
      </c>
    </row>
    <row r="24" spans="1:45" ht="24.6" customHeight="1">
      <c r="A24" s="106"/>
      <c r="B24" s="108"/>
      <c r="C24" s="39" t="s">
        <v>17</v>
      </c>
      <c r="D24" s="94">
        <f t="shared" si="0"/>
        <v>9667</v>
      </c>
      <c r="E24" s="33">
        <f t="shared" si="1"/>
        <v>10334016</v>
      </c>
      <c r="F24" s="33">
        <v>5238</v>
      </c>
      <c r="G24" s="33">
        <v>6029387</v>
      </c>
      <c r="H24" s="33">
        <v>4429</v>
      </c>
      <c r="I24" s="34">
        <v>4304629</v>
      </c>
      <c r="J24" s="55">
        <f t="shared" si="2"/>
        <v>10665</v>
      </c>
      <c r="K24" s="56">
        <f t="shared" si="3"/>
        <v>11583143</v>
      </c>
      <c r="L24" s="56">
        <v>6353</v>
      </c>
      <c r="M24" s="56">
        <v>7273226</v>
      </c>
      <c r="N24" s="56">
        <v>4312</v>
      </c>
      <c r="O24" s="57">
        <v>4309917</v>
      </c>
      <c r="P24" s="46">
        <f t="shared" si="4"/>
        <v>10887</v>
      </c>
      <c r="Q24" s="29">
        <f t="shared" si="5"/>
        <v>10811770</v>
      </c>
      <c r="R24" s="29">
        <v>5992</v>
      </c>
      <c r="S24" s="29">
        <v>6241454</v>
      </c>
      <c r="T24" s="29">
        <v>4895</v>
      </c>
      <c r="U24" s="30">
        <v>4570316</v>
      </c>
      <c r="V24" s="55">
        <f t="shared" si="6"/>
        <v>11223</v>
      </c>
      <c r="W24" s="56">
        <f t="shared" si="7"/>
        <v>10929673</v>
      </c>
      <c r="X24" s="56">
        <v>6297</v>
      </c>
      <c r="Y24" s="56">
        <v>6491795</v>
      </c>
      <c r="Z24" s="56">
        <v>4926</v>
      </c>
      <c r="AA24" s="57">
        <v>4437878</v>
      </c>
      <c r="AB24" s="46">
        <f t="shared" si="8"/>
        <v>9026</v>
      </c>
      <c r="AC24" s="29">
        <f t="shared" si="9"/>
        <v>9383440</v>
      </c>
      <c r="AD24" s="29">
        <v>5340</v>
      </c>
      <c r="AE24" s="29">
        <v>5913706</v>
      </c>
      <c r="AF24" s="29">
        <v>3686</v>
      </c>
      <c r="AG24" s="30">
        <v>3469734</v>
      </c>
      <c r="AH24" s="55">
        <f t="shared" si="10"/>
        <v>8542</v>
      </c>
      <c r="AI24" s="56">
        <f t="shared" si="11"/>
        <v>8767072</v>
      </c>
      <c r="AJ24" s="56">
        <v>5043</v>
      </c>
      <c r="AK24" s="56">
        <v>5257697</v>
      </c>
      <c r="AL24" s="56">
        <v>3499</v>
      </c>
      <c r="AM24" s="57">
        <v>3509375</v>
      </c>
      <c r="AN24" s="46">
        <f t="shared" si="15"/>
        <v>9133</v>
      </c>
      <c r="AO24" s="29">
        <f t="shared" si="15"/>
        <v>9662591</v>
      </c>
      <c r="AP24" s="29">
        <v>5716</v>
      </c>
      <c r="AQ24" s="29">
        <v>6268008</v>
      </c>
      <c r="AR24" s="29">
        <v>3417</v>
      </c>
      <c r="AS24" s="30">
        <v>3394583</v>
      </c>
    </row>
    <row r="25" spans="1:45" ht="24.6" customHeight="1">
      <c r="A25" s="106"/>
      <c r="B25" s="108"/>
      <c r="C25" s="39" t="s">
        <v>18</v>
      </c>
      <c r="D25" s="94">
        <f t="shared" si="0"/>
        <v>37759</v>
      </c>
      <c r="E25" s="33">
        <f t="shared" si="1"/>
        <v>39948388</v>
      </c>
      <c r="F25" s="33">
        <v>22286</v>
      </c>
      <c r="G25" s="33">
        <v>23871402</v>
      </c>
      <c r="H25" s="33">
        <v>15473</v>
      </c>
      <c r="I25" s="34">
        <v>16076986</v>
      </c>
      <c r="J25" s="55">
        <f t="shared" si="2"/>
        <v>34945</v>
      </c>
      <c r="K25" s="56">
        <f t="shared" si="3"/>
        <v>36918284</v>
      </c>
      <c r="L25" s="56">
        <v>20700</v>
      </c>
      <c r="M25" s="56">
        <v>21978347</v>
      </c>
      <c r="N25" s="56">
        <v>14245</v>
      </c>
      <c r="O25" s="57">
        <v>14939937</v>
      </c>
      <c r="P25" s="46">
        <f t="shared" si="4"/>
        <v>32717</v>
      </c>
      <c r="Q25" s="29">
        <f t="shared" si="5"/>
        <v>33535993</v>
      </c>
      <c r="R25" s="29">
        <v>19228</v>
      </c>
      <c r="S25" s="29">
        <v>20262229</v>
      </c>
      <c r="T25" s="29">
        <v>13489</v>
      </c>
      <c r="U25" s="30">
        <v>13273764</v>
      </c>
      <c r="V25" s="55">
        <f t="shared" si="6"/>
        <v>26911</v>
      </c>
      <c r="W25" s="56">
        <f t="shared" si="7"/>
        <v>26792986</v>
      </c>
      <c r="X25" s="56">
        <v>15510</v>
      </c>
      <c r="Y25" s="56">
        <v>15900581</v>
      </c>
      <c r="Z25" s="56">
        <v>11401</v>
      </c>
      <c r="AA25" s="57">
        <v>10892405</v>
      </c>
      <c r="AB25" s="46">
        <f t="shared" si="8"/>
        <v>22315</v>
      </c>
      <c r="AC25" s="29">
        <f t="shared" si="9"/>
        <v>22105264</v>
      </c>
      <c r="AD25" s="29">
        <v>12753</v>
      </c>
      <c r="AE25" s="29">
        <v>12926996</v>
      </c>
      <c r="AF25" s="29">
        <v>9562</v>
      </c>
      <c r="AG25" s="30">
        <v>9178268</v>
      </c>
      <c r="AH25" s="55">
        <f t="shared" si="10"/>
        <v>20479</v>
      </c>
      <c r="AI25" s="56">
        <f t="shared" si="11"/>
        <v>20559281</v>
      </c>
      <c r="AJ25" s="56">
        <v>11780</v>
      </c>
      <c r="AK25" s="56">
        <v>12411509</v>
      </c>
      <c r="AL25" s="56">
        <v>8699</v>
      </c>
      <c r="AM25" s="57">
        <v>8147772</v>
      </c>
      <c r="AN25" s="46">
        <f t="shared" si="15"/>
        <v>18276</v>
      </c>
      <c r="AO25" s="29">
        <f t="shared" si="15"/>
        <v>18596353</v>
      </c>
      <c r="AP25" s="29">
        <v>10595</v>
      </c>
      <c r="AQ25" s="29">
        <v>11523015</v>
      </c>
      <c r="AR25" s="29">
        <v>7681</v>
      </c>
      <c r="AS25" s="30">
        <v>7073338</v>
      </c>
    </row>
    <row r="26" spans="1:45" ht="24.6" customHeight="1">
      <c r="A26" s="106"/>
      <c r="B26" s="108"/>
      <c r="C26" s="39" t="s">
        <v>20</v>
      </c>
      <c r="D26" s="94">
        <f t="shared" si="0"/>
        <v>16136</v>
      </c>
      <c r="E26" s="33">
        <f t="shared" si="1"/>
        <v>20221749</v>
      </c>
      <c r="F26" s="33">
        <v>8251</v>
      </c>
      <c r="G26" s="33">
        <v>10490338</v>
      </c>
      <c r="H26" s="33">
        <v>7885</v>
      </c>
      <c r="I26" s="34">
        <v>9731411</v>
      </c>
      <c r="J26" s="55">
        <f t="shared" si="2"/>
        <v>12122</v>
      </c>
      <c r="K26" s="56">
        <f t="shared" si="3"/>
        <v>15139236</v>
      </c>
      <c r="L26" s="56">
        <v>6575</v>
      </c>
      <c r="M26" s="56">
        <v>8306361</v>
      </c>
      <c r="N26" s="56">
        <v>5547</v>
      </c>
      <c r="O26" s="57">
        <v>6832875</v>
      </c>
      <c r="P26" s="46">
        <f t="shared" si="4"/>
        <v>12369</v>
      </c>
      <c r="Q26" s="29">
        <f t="shared" si="5"/>
        <v>14760177</v>
      </c>
      <c r="R26" s="29">
        <v>6604</v>
      </c>
      <c r="S26" s="29">
        <v>8075852</v>
      </c>
      <c r="T26" s="29">
        <v>5765</v>
      </c>
      <c r="U26" s="30">
        <v>6684325</v>
      </c>
      <c r="V26" s="55">
        <f t="shared" si="6"/>
        <v>11710</v>
      </c>
      <c r="W26" s="56">
        <f t="shared" si="7"/>
        <v>13895696</v>
      </c>
      <c r="X26" s="56">
        <v>6738</v>
      </c>
      <c r="Y26" s="56">
        <v>7919590</v>
      </c>
      <c r="Z26" s="56">
        <v>4972</v>
      </c>
      <c r="AA26" s="57">
        <v>5976106</v>
      </c>
      <c r="AB26" s="46">
        <f t="shared" si="8"/>
        <v>10916</v>
      </c>
      <c r="AC26" s="29">
        <f t="shared" si="9"/>
        <v>12422837</v>
      </c>
      <c r="AD26" s="29">
        <v>6530</v>
      </c>
      <c r="AE26" s="29">
        <v>7397950</v>
      </c>
      <c r="AF26" s="29">
        <v>4386</v>
      </c>
      <c r="AG26" s="30">
        <v>5024887</v>
      </c>
      <c r="AH26" s="55">
        <f t="shared" si="10"/>
        <v>12016</v>
      </c>
      <c r="AI26" s="56">
        <f t="shared" si="11"/>
        <v>13313411</v>
      </c>
      <c r="AJ26" s="56">
        <v>6614</v>
      </c>
      <c r="AK26" s="56">
        <v>7477981</v>
      </c>
      <c r="AL26" s="56">
        <v>5402</v>
      </c>
      <c r="AM26" s="57">
        <v>5835430</v>
      </c>
      <c r="AN26" s="46">
        <f t="shared" si="15"/>
        <v>13028</v>
      </c>
      <c r="AO26" s="29">
        <f t="shared" si="15"/>
        <v>14834586</v>
      </c>
      <c r="AP26" s="29">
        <v>7422</v>
      </c>
      <c r="AQ26" s="29">
        <v>8726408</v>
      </c>
      <c r="AR26" s="29">
        <v>5606</v>
      </c>
      <c r="AS26" s="30">
        <v>6108178</v>
      </c>
    </row>
    <row r="27" spans="1:45" ht="24.6" customHeight="1">
      <c r="A27" s="106"/>
      <c r="B27" s="108"/>
      <c r="C27" s="39" t="s">
        <v>22</v>
      </c>
      <c r="D27" s="94">
        <f>F27+H27</f>
        <v>374</v>
      </c>
      <c r="E27" s="33">
        <f>G27+I27</f>
        <v>391901</v>
      </c>
      <c r="F27" s="33">
        <v>261</v>
      </c>
      <c r="G27" s="33">
        <v>291155</v>
      </c>
      <c r="H27" s="33">
        <v>113</v>
      </c>
      <c r="I27" s="34">
        <v>100746</v>
      </c>
      <c r="J27" s="55">
        <f>L27+N27</f>
        <v>440</v>
      </c>
      <c r="K27" s="56">
        <f>M27+O27</f>
        <v>427464</v>
      </c>
      <c r="L27" s="56">
        <v>251</v>
      </c>
      <c r="M27" s="56">
        <v>264347</v>
      </c>
      <c r="N27" s="56">
        <v>189</v>
      </c>
      <c r="O27" s="57">
        <v>163117</v>
      </c>
      <c r="P27" s="46">
        <f>R27+T27</f>
        <v>410</v>
      </c>
      <c r="Q27" s="29">
        <f>S27+U27</f>
        <v>493077</v>
      </c>
      <c r="R27" s="29">
        <v>228</v>
      </c>
      <c r="S27" s="29">
        <v>263235</v>
      </c>
      <c r="T27" s="29">
        <v>182</v>
      </c>
      <c r="U27" s="30">
        <v>229842</v>
      </c>
      <c r="V27" s="55">
        <f>X27+Z27</f>
        <v>467</v>
      </c>
      <c r="W27" s="56">
        <f>Y27+AA27</f>
        <v>511557</v>
      </c>
      <c r="X27" s="56">
        <v>209</v>
      </c>
      <c r="Y27" s="56">
        <v>268441</v>
      </c>
      <c r="Z27" s="56">
        <v>258</v>
      </c>
      <c r="AA27" s="57">
        <v>243116</v>
      </c>
      <c r="AB27" s="46">
        <f>AD27+AF27</f>
        <v>415</v>
      </c>
      <c r="AC27" s="29">
        <f>AE27+AG27</f>
        <v>413222</v>
      </c>
      <c r="AD27" s="29">
        <v>221</v>
      </c>
      <c r="AE27" s="29">
        <v>249183</v>
      </c>
      <c r="AF27" s="29">
        <v>194</v>
      </c>
      <c r="AG27" s="30">
        <v>164039</v>
      </c>
      <c r="AH27" s="55">
        <f>AJ27+AL27</f>
        <v>360</v>
      </c>
      <c r="AI27" s="56">
        <f>AK27+AM27</f>
        <v>326823</v>
      </c>
      <c r="AJ27" s="56">
        <v>213</v>
      </c>
      <c r="AK27" s="56">
        <v>201050</v>
      </c>
      <c r="AL27" s="56">
        <v>147</v>
      </c>
      <c r="AM27" s="57">
        <v>125773</v>
      </c>
      <c r="AN27" s="46">
        <f>AP27+AR27</f>
        <v>708</v>
      </c>
      <c r="AO27" s="29">
        <f>AQ27+AS27</f>
        <v>777607</v>
      </c>
      <c r="AP27" s="29">
        <v>355</v>
      </c>
      <c r="AQ27" s="29">
        <v>428233</v>
      </c>
      <c r="AR27" s="29">
        <v>353</v>
      </c>
      <c r="AS27" s="30">
        <v>349374</v>
      </c>
    </row>
    <row r="28" spans="1:45" ht="24.6" customHeight="1">
      <c r="A28" s="106"/>
      <c r="B28" s="108"/>
      <c r="C28" s="39" t="s">
        <v>23</v>
      </c>
      <c r="D28" s="94">
        <f>F28+H28</f>
        <v>86</v>
      </c>
      <c r="E28" s="33">
        <f>G28+I28</f>
        <v>97868</v>
      </c>
      <c r="F28" s="33">
        <v>32</v>
      </c>
      <c r="G28" s="33">
        <v>53442</v>
      </c>
      <c r="H28" s="33">
        <v>54</v>
      </c>
      <c r="I28" s="34">
        <v>44426</v>
      </c>
      <c r="J28" s="55">
        <f>L28+N28</f>
        <v>80</v>
      </c>
      <c r="K28" s="56">
        <f>M28+O28</f>
        <v>56665</v>
      </c>
      <c r="L28" s="56">
        <v>20</v>
      </c>
      <c r="M28" s="56">
        <v>13702</v>
      </c>
      <c r="N28" s="56">
        <v>60</v>
      </c>
      <c r="O28" s="57">
        <v>42963</v>
      </c>
      <c r="P28" s="46">
        <f>R28+T28</f>
        <v>43</v>
      </c>
      <c r="Q28" s="29">
        <f>S28+U28</f>
        <v>45830</v>
      </c>
      <c r="R28" s="29">
        <v>24</v>
      </c>
      <c r="S28" s="29">
        <v>32073</v>
      </c>
      <c r="T28" s="29">
        <v>19</v>
      </c>
      <c r="U28" s="30">
        <v>13757</v>
      </c>
      <c r="V28" s="55">
        <f>X28+Z28</f>
        <v>63</v>
      </c>
      <c r="W28" s="56">
        <f>Y28+AA28</f>
        <v>68540</v>
      </c>
      <c r="X28" s="56">
        <v>46</v>
      </c>
      <c r="Y28" s="56">
        <v>53453</v>
      </c>
      <c r="Z28" s="56">
        <v>17</v>
      </c>
      <c r="AA28" s="57">
        <v>15087</v>
      </c>
      <c r="AB28" s="46">
        <f>AD28+AF28</f>
        <v>47</v>
      </c>
      <c r="AC28" s="29">
        <f>AE28+AG28</f>
        <v>48580</v>
      </c>
      <c r="AD28" s="29">
        <v>30</v>
      </c>
      <c r="AE28" s="29">
        <v>32613</v>
      </c>
      <c r="AF28" s="29">
        <v>17</v>
      </c>
      <c r="AG28" s="30">
        <v>15967</v>
      </c>
      <c r="AH28" s="55">
        <f>AJ28+AL28</f>
        <v>66</v>
      </c>
      <c r="AI28" s="56">
        <f>AK28+AM28</f>
        <v>57613</v>
      </c>
      <c r="AJ28" s="56">
        <v>48</v>
      </c>
      <c r="AK28" s="56">
        <v>41400</v>
      </c>
      <c r="AL28" s="56">
        <v>18</v>
      </c>
      <c r="AM28" s="57">
        <v>16213</v>
      </c>
      <c r="AN28" s="46">
        <f>AP28+AR28</f>
        <v>39</v>
      </c>
      <c r="AO28" s="29">
        <f>AQ28+AS28</f>
        <v>25154</v>
      </c>
      <c r="AP28" s="29">
        <v>26</v>
      </c>
      <c r="AQ28" s="29">
        <v>16715</v>
      </c>
      <c r="AR28" s="29">
        <v>13</v>
      </c>
      <c r="AS28" s="30">
        <v>8439</v>
      </c>
    </row>
    <row r="29" spans="1:45" ht="29.45" customHeight="1">
      <c r="A29" s="105" t="s">
        <v>84</v>
      </c>
      <c r="B29" s="107" t="s">
        <v>69</v>
      </c>
      <c r="C29" s="38" t="s">
        <v>0</v>
      </c>
      <c r="D29" s="91">
        <f>SUM(D30:D41)+21907</f>
        <v>1721611</v>
      </c>
      <c r="E29" s="92">
        <f>SUM(E30:E41)+7532596</f>
        <v>1757667775</v>
      </c>
      <c r="F29" s="92">
        <f>SUM(F30:F41)</f>
        <v>892722</v>
      </c>
      <c r="G29" s="92">
        <f>SUM(G30:G41)</f>
        <v>949447190</v>
      </c>
      <c r="H29" s="92">
        <f>SUM(H30:H41)</f>
        <v>806982</v>
      </c>
      <c r="I29" s="93">
        <f>SUM(I30:I41)</f>
        <v>800687989</v>
      </c>
      <c r="J29" s="52">
        <f>SUM(J30:J41)+21721</f>
        <v>1690416</v>
      </c>
      <c r="K29" s="53">
        <f>SUM(K30:K41)+17202503</f>
        <v>1693240530</v>
      </c>
      <c r="L29" s="53">
        <f>SUM(L30:L41)</f>
        <v>886489</v>
      </c>
      <c r="M29" s="53">
        <f>SUM(M30:M41)</f>
        <v>920449600</v>
      </c>
      <c r="N29" s="53">
        <f>SUM(N30:N41)</f>
        <v>782206</v>
      </c>
      <c r="O29" s="54">
        <f>SUM(O30:O41)</f>
        <v>755588427</v>
      </c>
      <c r="P29" s="45">
        <f>SUM(P30:P41)+18577</f>
        <v>1644276</v>
      </c>
      <c r="Q29" s="27">
        <f>SUM(Q30:Q41)+14721777</f>
        <v>1625634779</v>
      </c>
      <c r="R29" s="27">
        <f>SUM(R30:R41)</f>
        <v>866837</v>
      </c>
      <c r="S29" s="27">
        <f>SUM(S30:S41)</f>
        <v>890865220</v>
      </c>
      <c r="T29" s="27">
        <f>SUM(T30:T41)</f>
        <v>758862</v>
      </c>
      <c r="U29" s="28">
        <f>SUM(U30:U41)</f>
        <v>720047782</v>
      </c>
      <c r="V29" s="52">
        <f>SUM(V30:V41)+34801</f>
        <v>1568786</v>
      </c>
      <c r="W29" s="53">
        <f>SUM(W30:W41)+31543132</f>
        <v>1510939888</v>
      </c>
      <c r="X29" s="53">
        <f>SUM(X30:X41)</f>
        <v>825244</v>
      </c>
      <c r="Y29" s="53">
        <f>SUM(Y30:Y41)</f>
        <v>826994477</v>
      </c>
      <c r="Z29" s="53">
        <f>SUM(Z30:Z41)</f>
        <v>708741</v>
      </c>
      <c r="AA29" s="54">
        <f>SUM(AA30:AA41)</f>
        <v>652402279</v>
      </c>
      <c r="AB29" s="45">
        <f>SUM(AB30:AB41)+28560</f>
        <v>1339275</v>
      </c>
      <c r="AC29" s="27">
        <f>SUM(AC30:AC41)+22795404</f>
        <v>1277890769</v>
      </c>
      <c r="AD29" s="27">
        <f>SUM(AD30:AD41)</f>
        <v>718354</v>
      </c>
      <c r="AE29" s="27">
        <f>SUM(AE30:AE41)</f>
        <v>717494949</v>
      </c>
      <c r="AF29" s="27">
        <f>SUM(AF30:AF41)</f>
        <v>592361</v>
      </c>
      <c r="AG29" s="28">
        <f>SUM(AG30:AG41)</f>
        <v>537600416</v>
      </c>
      <c r="AH29" s="52">
        <f>SUM(AH30:AH41)+24726</f>
        <v>1281907</v>
      </c>
      <c r="AI29" s="53">
        <f>SUM(AI30:AI41)+20890556</f>
        <v>1225660200</v>
      </c>
      <c r="AJ29" s="53">
        <f>SUM(AJ30:AJ41)</f>
        <v>701924</v>
      </c>
      <c r="AK29" s="53">
        <f>SUM(AK30:AK41)</f>
        <v>698772817</v>
      </c>
      <c r="AL29" s="53">
        <f>SUM(AL30:AL41)</f>
        <v>555257</v>
      </c>
      <c r="AM29" s="54">
        <f>SUM(AM30:AM41)</f>
        <v>505996827</v>
      </c>
      <c r="AN29" s="45">
        <f>SUM(AN30:AN41)+23931</f>
        <v>1214226</v>
      </c>
      <c r="AO29" s="27">
        <f>SUM(AO30:AO41)+20916298</f>
        <v>1158925246</v>
      </c>
      <c r="AP29" s="27">
        <f>SUM(AP30:AP41)</f>
        <v>673679</v>
      </c>
      <c r="AQ29" s="27">
        <f>SUM(AQ30:AQ41)</f>
        <v>669229423</v>
      </c>
      <c r="AR29" s="27">
        <f>SUM(AR30:AR41)</f>
        <v>516616</v>
      </c>
      <c r="AS29" s="28">
        <f>SUM(AS30:AS41)</f>
        <v>468779525</v>
      </c>
    </row>
    <row r="30" spans="1:45" ht="29.45" customHeight="1">
      <c r="A30" s="109"/>
      <c r="B30" s="108"/>
      <c r="C30" s="39" t="s">
        <v>34</v>
      </c>
      <c r="D30" s="94">
        <f>F30+H30</f>
        <v>2</v>
      </c>
      <c r="E30" s="33">
        <f>G30+I30</f>
        <v>1425</v>
      </c>
      <c r="F30" s="33">
        <v>0</v>
      </c>
      <c r="G30" s="33">
        <v>0</v>
      </c>
      <c r="H30" s="33">
        <v>2</v>
      </c>
      <c r="I30" s="34">
        <v>1425</v>
      </c>
      <c r="J30" s="55">
        <f>L30+N30</f>
        <v>0</v>
      </c>
      <c r="K30" s="56">
        <f>M30+O30</f>
        <v>0</v>
      </c>
      <c r="L30" s="56">
        <v>0</v>
      </c>
      <c r="M30" s="56">
        <v>0</v>
      </c>
      <c r="N30" s="56">
        <v>0</v>
      </c>
      <c r="O30" s="57">
        <v>0</v>
      </c>
      <c r="P30" s="46">
        <f>R30+T30</f>
        <v>0</v>
      </c>
      <c r="Q30" s="29">
        <f>S30+U30</f>
        <v>0</v>
      </c>
      <c r="R30" s="29">
        <v>0</v>
      </c>
      <c r="S30" s="29">
        <v>0</v>
      </c>
      <c r="T30" s="29">
        <v>0</v>
      </c>
      <c r="U30" s="30">
        <v>0</v>
      </c>
      <c r="V30" s="55">
        <f>X30+Z30</f>
        <v>0</v>
      </c>
      <c r="W30" s="56">
        <f>Y30+AA30</f>
        <v>0</v>
      </c>
      <c r="X30" s="56">
        <v>0</v>
      </c>
      <c r="Y30" s="56">
        <v>0</v>
      </c>
      <c r="Z30" s="56">
        <v>0</v>
      </c>
      <c r="AA30" s="57">
        <v>0</v>
      </c>
      <c r="AB30" s="46">
        <f>AD30+AF30</f>
        <v>15</v>
      </c>
      <c r="AC30" s="29">
        <f>AE30+AG30</f>
        <v>22832</v>
      </c>
      <c r="AD30" s="29">
        <v>14</v>
      </c>
      <c r="AE30" s="29">
        <v>22237</v>
      </c>
      <c r="AF30" s="29">
        <v>1</v>
      </c>
      <c r="AG30" s="30">
        <v>595</v>
      </c>
      <c r="AH30" s="55">
        <f>AJ30+AL30</f>
        <v>1</v>
      </c>
      <c r="AI30" s="56">
        <f>AK30+AM30</f>
        <v>3220</v>
      </c>
      <c r="AJ30" s="56">
        <v>0</v>
      </c>
      <c r="AK30" s="56">
        <v>0</v>
      </c>
      <c r="AL30" s="56">
        <v>1</v>
      </c>
      <c r="AM30" s="57">
        <v>3220</v>
      </c>
      <c r="AN30" s="46">
        <f>AP30+AR30</f>
        <v>0</v>
      </c>
      <c r="AO30" s="29">
        <f>AQ30+AS30</f>
        <v>0</v>
      </c>
      <c r="AP30" s="29">
        <v>0</v>
      </c>
      <c r="AQ30" s="29">
        <v>0</v>
      </c>
      <c r="AR30" s="29">
        <v>0</v>
      </c>
      <c r="AS30" s="30">
        <v>0</v>
      </c>
    </row>
    <row r="31" spans="1:45" ht="29.45" customHeight="1">
      <c r="A31" s="109"/>
      <c r="B31" s="108"/>
      <c r="C31" s="40" t="s">
        <v>35</v>
      </c>
      <c r="D31" s="94">
        <f t="shared" ref="D31:D41" si="16">F31+H31</f>
        <v>15074</v>
      </c>
      <c r="E31" s="33">
        <f t="shared" ref="E31:E41" si="17">G31+I31</f>
        <v>19181405</v>
      </c>
      <c r="F31" s="33">
        <v>9612</v>
      </c>
      <c r="G31" s="33">
        <v>12476246</v>
      </c>
      <c r="H31" s="33">
        <v>5462</v>
      </c>
      <c r="I31" s="34">
        <v>6705159</v>
      </c>
      <c r="J31" s="55">
        <f t="shared" ref="J31:J41" si="18">L31+N31</f>
        <v>17433</v>
      </c>
      <c r="K31" s="56">
        <f t="shared" ref="K31:K41" si="19">M31+O31</f>
        <v>20973362</v>
      </c>
      <c r="L31" s="56">
        <v>10834</v>
      </c>
      <c r="M31" s="56">
        <v>13647731</v>
      </c>
      <c r="N31" s="56">
        <v>6599</v>
      </c>
      <c r="O31" s="57">
        <v>7325631</v>
      </c>
      <c r="P31" s="46">
        <f t="shared" ref="P31:P41" si="20">R31+T31</f>
        <v>17812</v>
      </c>
      <c r="Q31" s="29">
        <f t="shared" ref="Q31:Q41" si="21">S31+U31</f>
        <v>21124040</v>
      </c>
      <c r="R31" s="29">
        <v>11461</v>
      </c>
      <c r="S31" s="29">
        <v>13800238</v>
      </c>
      <c r="T31" s="29">
        <v>6351</v>
      </c>
      <c r="U31" s="30">
        <v>7323802</v>
      </c>
      <c r="V31" s="55">
        <f t="shared" ref="V31:V41" si="22">X31+Z31</f>
        <v>16725</v>
      </c>
      <c r="W31" s="56">
        <f t="shared" ref="W31:W41" si="23">Y31+AA31</f>
        <v>18302628</v>
      </c>
      <c r="X31" s="56">
        <v>11201</v>
      </c>
      <c r="Y31" s="56">
        <v>12473819</v>
      </c>
      <c r="Z31" s="56">
        <v>5524</v>
      </c>
      <c r="AA31" s="57">
        <v>5828809</v>
      </c>
      <c r="AB31" s="46">
        <f t="shared" ref="AB31:AB41" si="24">AD31+AF31</f>
        <v>15279</v>
      </c>
      <c r="AC31" s="29">
        <f t="shared" ref="AC31:AC41" si="25">AE31+AG31</f>
        <v>16476663</v>
      </c>
      <c r="AD31" s="29">
        <v>10154</v>
      </c>
      <c r="AE31" s="29">
        <v>11204816</v>
      </c>
      <c r="AF31" s="29">
        <v>5125</v>
      </c>
      <c r="AG31" s="30">
        <v>5271847</v>
      </c>
      <c r="AH31" s="55">
        <f t="shared" ref="AH31:AH41" si="26">AJ31+AL31</f>
        <v>16527</v>
      </c>
      <c r="AI31" s="56">
        <f t="shared" ref="AI31:AI41" si="27">AK31+AM31</f>
        <v>16835762</v>
      </c>
      <c r="AJ31" s="56">
        <v>11201</v>
      </c>
      <c r="AK31" s="56">
        <v>11628152</v>
      </c>
      <c r="AL31" s="56">
        <v>5326</v>
      </c>
      <c r="AM31" s="57">
        <v>5207610</v>
      </c>
      <c r="AN31" s="46">
        <f t="shared" ref="AN31:AO41" si="28">AP31+AR31</f>
        <v>16558</v>
      </c>
      <c r="AO31" s="29">
        <f t="shared" si="28"/>
        <v>17495161</v>
      </c>
      <c r="AP31" s="29">
        <v>11946</v>
      </c>
      <c r="AQ31" s="29">
        <v>12581997</v>
      </c>
      <c r="AR31" s="29">
        <v>4612</v>
      </c>
      <c r="AS31" s="30">
        <v>4913164</v>
      </c>
    </row>
    <row r="32" spans="1:45" ht="29.45" customHeight="1">
      <c r="A32" s="109"/>
      <c r="B32" s="108"/>
      <c r="C32" s="40" t="s">
        <v>36</v>
      </c>
      <c r="D32" s="94">
        <f t="shared" si="16"/>
        <v>93332</v>
      </c>
      <c r="E32" s="33">
        <f t="shared" si="17"/>
        <v>107718742</v>
      </c>
      <c r="F32" s="33">
        <v>49504</v>
      </c>
      <c r="G32" s="33">
        <v>59529151</v>
      </c>
      <c r="H32" s="33">
        <v>43828</v>
      </c>
      <c r="I32" s="34">
        <v>48189591</v>
      </c>
      <c r="J32" s="55">
        <f t="shared" si="18"/>
        <v>94593</v>
      </c>
      <c r="K32" s="56">
        <f t="shared" si="19"/>
        <v>106292030</v>
      </c>
      <c r="L32" s="56">
        <v>51616</v>
      </c>
      <c r="M32" s="56">
        <v>60292076</v>
      </c>
      <c r="N32" s="56">
        <v>42977</v>
      </c>
      <c r="O32" s="57">
        <v>45999954</v>
      </c>
      <c r="P32" s="46">
        <f t="shared" si="20"/>
        <v>96277</v>
      </c>
      <c r="Q32" s="29">
        <f t="shared" si="21"/>
        <v>107188948</v>
      </c>
      <c r="R32" s="29">
        <v>52404</v>
      </c>
      <c r="S32" s="29">
        <v>60706345</v>
      </c>
      <c r="T32" s="29">
        <v>43873</v>
      </c>
      <c r="U32" s="30">
        <v>46482603</v>
      </c>
      <c r="V32" s="55">
        <f t="shared" si="22"/>
        <v>90217</v>
      </c>
      <c r="W32" s="56">
        <f t="shared" si="23"/>
        <v>96617311</v>
      </c>
      <c r="X32" s="56">
        <v>49244</v>
      </c>
      <c r="Y32" s="56">
        <v>55315630</v>
      </c>
      <c r="Z32" s="56">
        <v>40973</v>
      </c>
      <c r="AA32" s="57">
        <v>41301681</v>
      </c>
      <c r="AB32" s="46">
        <f t="shared" si="24"/>
        <v>75891</v>
      </c>
      <c r="AC32" s="29">
        <f t="shared" si="25"/>
        <v>78463173</v>
      </c>
      <c r="AD32" s="29">
        <v>41846</v>
      </c>
      <c r="AE32" s="29">
        <v>44765861</v>
      </c>
      <c r="AF32" s="29">
        <v>34045</v>
      </c>
      <c r="AG32" s="30">
        <v>33697312</v>
      </c>
      <c r="AH32" s="55">
        <f t="shared" si="26"/>
        <v>74014</v>
      </c>
      <c r="AI32" s="56">
        <f t="shared" si="27"/>
        <v>77546978</v>
      </c>
      <c r="AJ32" s="56">
        <v>41249</v>
      </c>
      <c r="AK32" s="56">
        <v>44021306</v>
      </c>
      <c r="AL32" s="56">
        <v>32765</v>
      </c>
      <c r="AM32" s="57">
        <v>33525672</v>
      </c>
      <c r="AN32" s="46">
        <f t="shared" si="28"/>
        <v>71040</v>
      </c>
      <c r="AO32" s="29">
        <f t="shared" si="28"/>
        <v>72895545</v>
      </c>
      <c r="AP32" s="29">
        <v>40669</v>
      </c>
      <c r="AQ32" s="29">
        <v>42623605</v>
      </c>
      <c r="AR32" s="29">
        <v>30371</v>
      </c>
      <c r="AS32" s="30">
        <v>30271940</v>
      </c>
    </row>
    <row r="33" spans="1:45" ht="29.45" customHeight="1">
      <c r="A33" s="109"/>
      <c r="B33" s="108"/>
      <c r="C33" s="40" t="s">
        <v>37</v>
      </c>
      <c r="D33" s="94">
        <f t="shared" si="16"/>
        <v>156671</v>
      </c>
      <c r="E33" s="33">
        <f t="shared" si="17"/>
        <v>164309871</v>
      </c>
      <c r="F33" s="33">
        <v>85026</v>
      </c>
      <c r="G33" s="33">
        <v>91672287</v>
      </c>
      <c r="H33" s="33">
        <v>71645</v>
      </c>
      <c r="I33" s="34">
        <v>72637584</v>
      </c>
      <c r="J33" s="55">
        <f t="shared" si="18"/>
        <v>156201</v>
      </c>
      <c r="K33" s="56">
        <f t="shared" si="19"/>
        <v>160644656</v>
      </c>
      <c r="L33" s="56">
        <v>86097</v>
      </c>
      <c r="M33" s="56">
        <v>91455083</v>
      </c>
      <c r="N33" s="56">
        <v>70104</v>
      </c>
      <c r="O33" s="57">
        <v>69189573</v>
      </c>
      <c r="P33" s="46">
        <f t="shared" si="20"/>
        <v>154565</v>
      </c>
      <c r="Q33" s="29">
        <f t="shared" si="21"/>
        <v>157015370</v>
      </c>
      <c r="R33" s="33">
        <v>87273</v>
      </c>
      <c r="S33" s="33">
        <v>91442406</v>
      </c>
      <c r="T33" s="33">
        <v>67292</v>
      </c>
      <c r="U33" s="34">
        <v>65572964</v>
      </c>
      <c r="V33" s="55">
        <f t="shared" si="22"/>
        <v>148676</v>
      </c>
      <c r="W33" s="56">
        <f t="shared" si="23"/>
        <v>144628517</v>
      </c>
      <c r="X33" s="56">
        <v>85239</v>
      </c>
      <c r="Y33" s="56">
        <v>85775901</v>
      </c>
      <c r="Z33" s="56">
        <v>63437</v>
      </c>
      <c r="AA33" s="57">
        <v>58852616</v>
      </c>
      <c r="AB33" s="46">
        <f t="shared" si="24"/>
        <v>124483</v>
      </c>
      <c r="AC33" s="29">
        <f t="shared" si="25"/>
        <v>119413714</v>
      </c>
      <c r="AD33" s="33">
        <v>72953</v>
      </c>
      <c r="AE33" s="33">
        <v>72380648</v>
      </c>
      <c r="AF33" s="33">
        <v>51530</v>
      </c>
      <c r="AG33" s="34">
        <v>47033066</v>
      </c>
      <c r="AH33" s="55">
        <f t="shared" si="26"/>
        <v>120655</v>
      </c>
      <c r="AI33" s="56">
        <f t="shared" si="27"/>
        <v>115659597</v>
      </c>
      <c r="AJ33" s="56">
        <v>71547</v>
      </c>
      <c r="AK33" s="56">
        <v>71169791</v>
      </c>
      <c r="AL33" s="56">
        <v>49108</v>
      </c>
      <c r="AM33" s="57">
        <v>44489806</v>
      </c>
      <c r="AN33" s="46">
        <f t="shared" si="28"/>
        <v>113246</v>
      </c>
      <c r="AO33" s="29">
        <f t="shared" si="28"/>
        <v>108847516</v>
      </c>
      <c r="AP33" s="33">
        <v>68391</v>
      </c>
      <c r="AQ33" s="33">
        <v>67520399</v>
      </c>
      <c r="AR33" s="33">
        <v>44855</v>
      </c>
      <c r="AS33" s="34">
        <v>41327117</v>
      </c>
    </row>
    <row r="34" spans="1:45" ht="29.45" customHeight="1">
      <c r="A34" s="109"/>
      <c r="B34" s="108"/>
      <c r="C34" s="40" t="s">
        <v>38</v>
      </c>
      <c r="D34" s="94">
        <f t="shared" si="16"/>
        <v>170151</v>
      </c>
      <c r="E34" s="33">
        <f t="shared" si="17"/>
        <v>172738660</v>
      </c>
      <c r="F34" s="33">
        <v>99006</v>
      </c>
      <c r="G34" s="33">
        <v>103910064</v>
      </c>
      <c r="H34" s="33">
        <v>71145</v>
      </c>
      <c r="I34" s="34">
        <v>68828596</v>
      </c>
      <c r="J34" s="55">
        <f t="shared" si="18"/>
        <v>171018</v>
      </c>
      <c r="K34" s="56">
        <f t="shared" si="19"/>
        <v>169110309</v>
      </c>
      <c r="L34" s="56">
        <v>100339</v>
      </c>
      <c r="M34" s="56">
        <v>101844963</v>
      </c>
      <c r="N34" s="56">
        <v>70679</v>
      </c>
      <c r="O34" s="57">
        <v>67265346</v>
      </c>
      <c r="P34" s="46">
        <f t="shared" si="20"/>
        <v>170786</v>
      </c>
      <c r="Q34" s="29">
        <f t="shared" si="21"/>
        <v>165685201</v>
      </c>
      <c r="R34" s="33">
        <v>99308</v>
      </c>
      <c r="S34" s="29">
        <v>98467910</v>
      </c>
      <c r="T34" s="29">
        <v>71478</v>
      </c>
      <c r="U34" s="30">
        <v>67217291</v>
      </c>
      <c r="V34" s="55">
        <f t="shared" si="22"/>
        <v>165581</v>
      </c>
      <c r="W34" s="56">
        <f t="shared" si="23"/>
        <v>154295856</v>
      </c>
      <c r="X34" s="56">
        <v>96886</v>
      </c>
      <c r="Y34" s="56">
        <v>92977176</v>
      </c>
      <c r="Z34" s="56">
        <v>68695</v>
      </c>
      <c r="AA34" s="57">
        <v>61318680</v>
      </c>
      <c r="AB34" s="46">
        <f t="shared" si="24"/>
        <v>146411</v>
      </c>
      <c r="AC34" s="29">
        <f t="shared" si="25"/>
        <v>136330657</v>
      </c>
      <c r="AD34" s="33">
        <v>87215</v>
      </c>
      <c r="AE34" s="29">
        <v>84506929</v>
      </c>
      <c r="AF34" s="29">
        <v>59196</v>
      </c>
      <c r="AG34" s="30">
        <v>51823728</v>
      </c>
      <c r="AH34" s="55">
        <f t="shared" si="26"/>
        <v>147638</v>
      </c>
      <c r="AI34" s="56">
        <f t="shared" si="27"/>
        <v>138211502</v>
      </c>
      <c r="AJ34" s="56">
        <v>89805</v>
      </c>
      <c r="AK34" s="56">
        <v>87503111</v>
      </c>
      <c r="AL34" s="56">
        <v>57833</v>
      </c>
      <c r="AM34" s="57">
        <v>50708391</v>
      </c>
      <c r="AN34" s="46">
        <f t="shared" si="28"/>
        <v>138669</v>
      </c>
      <c r="AO34" s="29">
        <f t="shared" si="28"/>
        <v>130914828</v>
      </c>
      <c r="AP34" s="33">
        <v>85898</v>
      </c>
      <c r="AQ34" s="29">
        <v>84603598</v>
      </c>
      <c r="AR34" s="29">
        <v>52771</v>
      </c>
      <c r="AS34" s="30">
        <v>46311230</v>
      </c>
    </row>
    <row r="35" spans="1:45" ht="29.45" customHeight="1">
      <c r="A35" s="109"/>
      <c r="B35" s="108"/>
      <c r="C35" s="40" t="s">
        <v>39</v>
      </c>
      <c r="D35" s="94">
        <f t="shared" si="16"/>
        <v>222977</v>
      </c>
      <c r="E35" s="33">
        <f t="shared" si="17"/>
        <v>222846339</v>
      </c>
      <c r="F35" s="33">
        <v>126804</v>
      </c>
      <c r="G35" s="33">
        <v>129528619</v>
      </c>
      <c r="H35" s="33">
        <v>96173</v>
      </c>
      <c r="I35" s="34">
        <v>93317720</v>
      </c>
      <c r="J35" s="55">
        <f t="shared" si="18"/>
        <v>225669</v>
      </c>
      <c r="K35" s="56">
        <f t="shared" si="19"/>
        <v>220868125</v>
      </c>
      <c r="L35" s="56">
        <v>130027</v>
      </c>
      <c r="M35" s="56">
        <v>130536557</v>
      </c>
      <c r="N35" s="56">
        <v>95642</v>
      </c>
      <c r="O35" s="57">
        <v>90331568</v>
      </c>
      <c r="P35" s="46">
        <f t="shared" si="20"/>
        <v>220910</v>
      </c>
      <c r="Q35" s="29">
        <f t="shared" si="21"/>
        <v>212273353</v>
      </c>
      <c r="R35" s="33">
        <v>127614</v>
      </c>
      <c r="S35" s="33">
        <v>126957781</v>
      </c>
      <c r="T35" s="33">
        <v>93296</v>
      </c>
      <c r="U35" s="34">
        <v>85315572</v>
      </c>
      <c r="V35" s="55">
        <f t="shared" si="22"/>
        <v>209178</v>
      </c>
      <c r="W35" s="56">
        <f t="shared" si="23"/>
        <v>194659165</v>
      </c>
      <c r="X35" s="56">
        <v>120505</v>
      </c>
      <c r="Y35" s="56">
        <v>116885433</v>
      </c>
      <c r="Z35" s="56">
        <v>88673</v>
      </c>
      <c r="AA35" s="57">
        <v>77773732</v>
      </c>
      <c r="AB35" s="46">
        <f t="shared" si="24"/>
        <v>174223</v>
      </c>
      <c r="AC35" s="29">
        <f t="shared" si="25"/>
        <v>159113927</v>
      </c>
      <c r="AD35" s="33">
        <v>102143</v>
      </c>
      <c r="AE35" s="33">
        <v>97811091</v>
      </c>
      <c r="AF35" s="33">
        <v>72080</v>
      </c>
      <c r="AG35" s="34">
        <v>61302836</v>
      </c>
      <c r="AH35" s="55">
        <f t="shared" si="26"/>
        <v>159080</v>
      </c>
      <c r="AI35" s="56">
        <f t="shared" si="27"/>
        <v>147025557</v>
      </c>
      <c r="AJ35" s="56">
        <v>95868</v>
      </c>
      <c r="AK35" s="56">
        <v>91593594</v>
      </c>
      <c r="AL35" s="56">
        <v>63212</v>
      </c>
      <c r="AM35" s="57">
        <v>55431963</v>
      </c>
      <c r="AN35" s="46">
        <f t="shared" si="28"/>
        <v>144781</v>
      </c>
      <c r="AO35" s="29">
        <f t="shared" si="28"/>
        <v>134592918</v>
      </c>
      <c r="AP35" s="33">
        <v>86673</v>
      </c>
      <c r="AQ35" s="33">
        <v>83526751</v>
      </c>
      <c r="AR35" s="33">
        <v>58108</v>
      </c>
      <c r="AS35" s="34">
        <v>51066167</v>
      </c>
    </row>
    <row r="36" spans="1:45" ht="29.45" customHeight="1">
      <c r="A36" s="109"/>
      <c r="B36" s="108"/>
      <c r="C36" s="40" t="s">
        <v>40</v>
      </c>
      <c r="D36" s="94">
        <f t="shared" si="16"/>
        <v>253998</v>
      </c>
      <c r="E36" s="33">
        <f t="shared" si="17"/>
        <v>251200416</v>
      </c>
      <c r="F36" s="33">
        <v>138703</v>
      </c>
      <c r="G36" s="33">
        <v>141180356</v>
      </c>
      <c r="H36" s="33">
        <v>115295</v>
      </c>
      <c r="I36" s="34">
        <v>110020060</v>
      </c>
      <c r="J36" s="55">
        <f t="shared" si="18"/>
        <v>239562</v>
      </c>
      <c r="K36" s="56">
        <f t="shared" si="19"/>
        <v>228498773</v>
      </c>
      <c r="L36" s="56">
        <v>130369</v>
      </c>
      <c r="M36" s="56">
        <v>128770586</v>
      </c>
      <c r="N36" s="56">
        <v>109193</v>
      </c>
      <c r="O36" s="57">
        <v>99728187</v>
      </c>
      <c r="P36" s="46">
        <f t="shared" si="20"/>
        <v>222421</v>
      </c>
      <c r="Q36" s="29">
        <f t="shared" si="21"/>
        <v>209194783</v>
      </c>
      <c r="R36" s="33">
        <v>119555</v>
      </c>
      <c r="S36" s="33">
        <v>117191750</v>
      </c>
      <c r="T36" s="33">
        <v>102866</v>
      </c>
      <c r="U36" s="34">
        <v>92003033</v>
      </c>
      <c r="V36" s="55">
        <f t="shared" si="22"/>
        <v>198754</v>
      </c>
      <c r="W36" s="56">
        <f t="shared" si="23"/>
        <v>184342684</v>
      </c>
      <c r="X36" s="56">
        <v>108357</v>
      </c>
      <c r="Y36" s="56">
        <v>104064735</v>
      </c>
      <c r="Z36" s="56">
        <v>90397</v>
      </c>
      <c r="AA36" s="57">
        <v>80277949</v>
      </c>
      <c r="AB36" s="46">
        <f t="shared" si="24"/>
        <v>160699</v>
      </c>
      <c r="AC36" s="29">
        <f t="shared" si="25"/>
        <v>149344844</v>
      </c>
      <c r="AD36" s="33">
        <v>89916</v>
      </c>
      <c r="AE36" s="33">
        <v>86894501</v>
      </c>
      <c r="AF36" s="33">
        <v>70783</v>
      </c>
      <c r="AG36" s="34">
        <v>62450343</v>
      </c>
      <c r="AH36" s="55">
        <f t="shared" si="26"/>
        <v>151580</v>
      </c>
      <c r="AI36" s="56">
        <f t="shared" si="27"/>
        <v>142406842</v>
      </c>
      <c r="AJ36" s="56">
        <v>87129</v>
      </c>
      <c r="AK36" s="56">
        <v>85318307</v>
      </c>
      <c r="AL36" s="56">
        <v>64451</v>
      </c>
      <c r="AM36" s="57">
        <v>57088535</v>
      </c>
      <c r="AN36" s="46">
        <f t="shared" si="28"/>
        <v>140382</v>
      </c>
      <c r="AO36" s="29">
        <f t="shared" si="28"/>
        <v>129682746</v>
      </c>
      <c r="AP36" s="33">
        <v>81285</v>
      </c>
      <c r="AQ36" s="33">
        <v>77709104</v>
      </c>
      <c r="AR36" s="33">
        <v>59097</v>
      </c>
      <c r="AS36" s="34">
        <v>51973642</v>
      </c>
    </row>
    <row r="37" spans="1:45" ht="29.45" customHeight="1">
      <c r="A37" s="109"/>
      <c r="B37" s="108"/>
      <c r="C37" s="40" t="s">
        <v>41</v>
      </c>
      <c r="D37" s="94">
        <f t="shared" si="16"/>
        <v>233476</v>
      </c>
      <c r="E37" s="33">
        <f t="shared" si="17"/>
        <v>232503516</v>
      </c>
      <c r="F37" s="33">
        <v>117916</v>
      </c>
      <c r="G37" s="33">
        <v>121868662</v>
      </c>
      <c r="H37" s="33">
        <v>115560</v>
      </c>
      <c r="I37" s="34">
        <v>110634854</v>
      </c>
      <c r="J37" s="55">
        <f t="shared" si="18"/>
        <v>229177</v>
      </c>
      <c r="K37" s="56">
        <f t="shared" si="19"/>
        <v>221635267</v>
      </c>
      <c r="L37" s="56">
        <v>116348</v>
      </c>
      <c r="M37" s="56">
        <v>116796223</v>
      </c>
      <c r="N37" s="56">
        <v>112829</v>
      </c>
      <c r="O37" s="57">
        <v>104839044</v>
      </c>
      <c r="P37" s="46">
        <f t="shared" si="20"/>
        <v>221646</v>
      </c>
      <c r="Q37" s="29">
        <f t="shared" si="21"/>
        <v>211489809</v>
      </c>
      <c r="R37" s="33">
        <v>113687</v>
      </c>
      <c r="S37" s="29">
        <v>112567996</v>
      </c>
      <c r="T37" s="33">
        <v>107959</v>
      </c>
      <c r="U37" s="30">
        <v>98921813</v>
      </c>
      <c r="V37" s="55">
        <f t="shared" si="22"/>
        <v>210732</v>
      </c>
      <c r="W37" s="56">
        <f t="shared" si="23"/>
        <v>197424666</v>
      </c>
      <c r="X37" s="56">
        <v>108514</v>
      </c>
      <c r="Y37" s="56">
        <v>106149224</v>
      </c>
      <c r="Z37" s="56">
        <v>102218</v>
      </c>
      <c r="AA37" s="57">
        <v>91275442</v>
      </c>
      <c r="AB37" s="46">
        <f t="shared" si="24"/>
        <v>177837</v>
      </c>
      <c r="AC37" s="29">
        <f t="shared" si="25"/>
        <v>165788120</v>
      </c>
      <c r="AD37" s="33">
        <v>92518</v>
      </c>
      <c r="AE37" s="29">
        <v>89713798</v>
      </c>
      <c r="AF37" s="33">
        <v>85319</v>
      </c>
      <c r="AG37" s="30">
        <v>76074322</v>
      </c>
      <c r="AH37" s="55">
        <f t="shared" si="26"/>
        <v>168475</v>
      </c>
      <c r="AI37" s="56">
        <f t="shared" si="27"/>
        <v>156426444</v>
      </c>
      <c r="AJ37" s="56">
        <v>89224</v>
      </c>
      <c r="AK37" s="56">
        <v>85805006</v>
      </c>
      <c r="AL37" s="56">
        <v>79251</v>
      </c>
      <c r="AM37" s="57">
        <v>70621438</v>
      </c>
      <c r="AN37" s="46">
        <f t="shared" si="28"/>
        <v>162995</v>
      </c>
      <c r="AO37" s="29">
        <f t="shared" si="28"/>
        <v>151599526</v>
      </c>
      <c r="AP37" s="33">
        <v>89123</v>
      </c>
      <c r="AQ37" s="29">
        <v>86142476</v>
      </c>
      <c r="AR37" s="33">
        <v>73872</v>
      </c>
      <c r="AS37" s="30">
        <v>65457050</v>
      </c>
    </row>
    <row r="38" spans="1:45" ht="29.45" customHeight="1">
      <c r="A38" s="109"/>
      <c r="B38" s="108"/>
      <c r="C38" s="40" t="s">
        <v>42</v>
      </c>
      <c r="D38" s="94">
        <f t="shared" si="16"/>
        <v>234651</v>
      </c>
      <c r="E38" s="33">
        <f t="shared" si="17"/>
        <v>237425685</v>
      </c>
      <c r="F38" s="33">
        <v>110201</v>
      </c>
      <c r="G38" s="33">
        <v>116000474</v>
      </c>
      <c r="H38" s="33">
        <v>124450</v>
      </c>
      <c r="I38" s="34">
        <v>121425211</v>
      </c>
      <c r="J38" s="55">
        <f t="shared" si="18"/>
        <v>232571</v>
      </c>
      <c r="K38" s="56">
        <f t="shared" si="19"/>
        <v>228932392</v>
      </c>
      <c r="L38" s="56">
        <v>109929</v>
      </c>
      <c r="M38" s="56">
        <v>112100076</v>
      </c>
      <c r="N38" s="56">
        <v>122642</v>
      </c>
      <c r="O38" s="57">
        <v>116832316</v>
      </c>
      <c r="P38" s="46">
        <f t="shared" si="20"/>
        <v>233671</v>
      </c>
      <c r="Q38" s="29">
        <f t="shared" si="21"/>
        <v>228080283</v>
      </c>
      <c r="R38" s="33">
        <v>110051</v>
      </c>
      <c r="S38" s="29">
        <v>111523555</v>
      </c>
      <c r="T38" s="33">
        <v>123620</v>
      </c>
      <c r="U38" s="30">
        <v>116556728</v>
      </c>
      <c r="V38" s="55">
        <f t="shared" si="22"/>
        <v>224396</v>
      </c>
      <c r="W38" s="56">
        <f t="shared" si="23"/>
        <v>213752097</v>
      </c>
      <c r="X38" s="56">
        <v>106273</v>
      </c>
      <c r="Y38" s="56">
        <v>105588388</v>
      </c>
      <c r="Z38" s="56">
        <v>118123</v>
      </c>
      <c r="AA38" s="57">
        <v>108163709</v>
      </c>
      <c r="AB38" s="46">
        <f t="shared" si="24"/>
        <v>200519</v>
      </c>
      <c r="AC38" s="29">
        <f t="shared" si="25"/>
        <v>191317842</v>
      </c>
      <c r="AD38" s="33">
        <v>98461</v>
      </c>
      <c r="AE38" s="29">
        <v>98623112</v>
      </c>
      <c r="AF38" s="33">
        <v>102058</v>
      </c>
      <c r="AG38" s="30">
        <v>92694730</v>
      </c>
      <c r="AH38" s="55">
        <f t="shared" si="26"/>
        <v>195097</v>
      </c>
      <c r="AI38" s="56">
        <f t="shared" si="27"/>
        <v>184596838</v>
      </c>
      <c r="AJ38" s="56">
        <v>97290</v>
      </c>
      <c r="AK38" s="56">
        <v>95165432</v>
      </c>
      <c r="AL38" s="56">
        <v>97807</v>
      </c>
      <c r="AM38" s="57">
        <v>89431406</v>
      </c>
      <c r="AN38" s="46">
        <f t="shared" si="28"/>
        <v>192222</v>
      </c>
      <c r="AO38" s="29">
        <f t="shared" si="28"/>
        <v>181210860</v>
      </c>
      <c r="AP38" s="33">
        <v>97734</v>
      </c>
      <c r="AQ38" s="29">
        <v>96046195</v>
      </c>
      <c r="AR38" s="33">
        <v>94488</v>
      </c>
      <c r="AS38" s="30">
        <v>85164665</v>
      </c>
    </row>
    <row r="39" spans="1:45" ht="29.45" customHeight="1">
      <c r="A39" s="109"/>
      <c r="B39" s="108"/>
      <c r="C39" s="40" t="s">
        <v>43</v>
      </c>
      <c r="D39" s="94">
        <f t="shared" si="16"/>
        <v>215966</v>
      </c>
      <c r="E39" s="33">
        <f t="shared" si="17"/>
        <v>224802795</v>
      </c>
      <c r="F39" s="33">
        <v>102139</v>
      </c>
      <c r="G39" s="33">
        <v>110429100</v>
      </c>
      <c r="H39" s="33">
        <v>113827</v>
      </c>
      <c r="I39" s="34">
        <v>114373695</v>
      </c>
      <c r="J39" s="55">
        <f t="shared" si="18"/>
        <v>209198</v>
      </c>
      <c r="K39" s="56">
        <f t="shared" si="19"/>
        <v>213244625</v>
      </c>
      <c r="L39" s="56">
        <v>100895</v>
      </c>
      <c r="M39" s="56">
        <v>107116018</v>
      </c>
      <c r="N39" s="56">
        <v>108303</v>
      </c>
      <c r="O39" s="57">
        <v>106128607</v>
      </c>
      <c r="P39" s="46">
        <f t="shared" si="20"/>
        <v>200395</v>
      </c>
      <c r="Q39" s="29">
        <f t="shared" si="21"/>
        <v>201107367</v>
      </c>
      <c r="R39" s="33">
        <v>98571</v>
      </c>
      <c r="S39" s="33">
        <v>103735462</v>
      </c>
      <c r="T39" s="33">
        <v>101824</v>
      </c>
      <c r="U39" s="34">
        <v>97371905</v>
      </c>
      <c r="V39" s="55">
        <f t="shared" si="22"/>
        <v>188512</v>
      </c>
      <c r="W39" s="56">
        <f t="shared" si="23"/>
        <v>185817622</v>
      </c>
      <c r="X39" s="56">
        <v>94496</v>
      </c>
      <c r="Y39" s="56">
        <v>97308685</v>
      </c>
      <c r="Z39" s="56">
        <v>94016</v>
      </c>
      <c r="AA39" s="57">
        <v>88508937</v>
      </c>
      <c r="AB39" s="46">
        <f t="shared" si="24"/>
        <v>162072</v>
      </c>
      <c r="AC39" s="29">
        <f t="shared" si="25"/>
        <v>159246337</v>
      </c>
      <c r="AD39" s="33">
        <v>82940</v>
      </c>
      <c r="AE39" s="33">
        <v>85997745</v>
      </c>
      <c r="AF39" s="33">
        <v>79132</v>
      </c>
      <c r="AG39" s="34">
        <v>73248592</v>
      </c>
      <c r="AH39" s="55">
        <f t="shared" si="26"/>
        <v>153445</v>
      </c>
      <c r="AI39" s="56">
        <f t="shared" si="27"/>
        <v>150420590</v>
      </c>
      <c r="AJ39" s="56">
        <v>78918</v>
      </c>
      <c r="AK39" s="56">
        <v>82101707</v>
      </c>
      <c r="AL39" s="56">
        <v>74527</v>
      </c>
      <c r="AM39" s="57">
        <v>68318883</v>
      </c>
      <c r="AN39" s="46">
        <f t="shared" si="28"/>
        <v>146460</v>
      </c>
      <c r="AO39" s="29">
        <f t="shared" si="28"/>
        <v>142941230</v>
      </c>
      <c r="AP39" s="33">
        <v>76059</v>
      </c>
      <c r="AQ39" s="33">
        <v>78104508</v>
      </c>
      <c r="AR39" s="33">
        <v>70401</v>
      </c>
      <c r="AS39" s="34">
        <v>64836722</v>
      </c>
    </row>
    <row r="40" spans="1:45" ht="29.45" customHeight="1">
      <c r="A40" s="109"/>
      <c r="B40" s="108"/>
      <c r="C40" s="40" t="s">
        <v>44</v>
      </c>
      <c r="D40" s="94">
        <f t="shared" si="16"/>
        <v>88286</v>
      </c>
      <c r="E40" s="33">
        <f t="shared" si="17"/>
        <v>97056275</v>
      </c>
      <c r="F40" s="33">
        <v>45551</v>
      </c>
      <c r="G40" s="33">
        <v>51422976</v>
      </c>
      <c r="H40" s="33">
        <v>42735</v>
      </c>
      <c r="I40" s="34">
        <v>45633299</v>
      </c>
      <c r="J40" s="55">
        <f t="shared" si="18"/>
        <v>79576</v>
      </c>
      <c r="K40" s="56">
        <f t="shared" si="19"/>
        <v>87493369</v>
      </c>
      <c r="L40" s="56">
        <v>42712</v>
      </c>
      <c r="M40" s="56">
        <v>47893286</v>
      </c>
      <c r="N40" s="56">
        <v>36864</v>
      </c>
      <c r="O40" s="57">
        <v>39600083</v>
      </c>
      <c r="P40" s="46">
        <f t="shared" si="20"/>
        <v>74618</v>
      </c>
      <c r="Q40" s="29">
        <f t="shared" si="21"/>
        <v>80840681</v>
      </c>
      <c r="R40" s="29">
        <v>39659</v>
      </c>
      <c r="S40" s="29">
        <v>44532517</v>
      </c>
      <c r="T40" s="29">
        <v>34959</v>
      </c>
      <c r="U40" s="30">
        <v>36308164</v>
      </c>
      <c r="V40" s="55">
        <f t="shared" si="22"/>
        <v>70293</v>
      </c>
      <c r="W40" s="56">
        <f t="shared" si="23"/>
        <v>75371960</v>
      </c>
      <c r="X40" s="56">
        <v>37780</v>
      </c>
      <c r="Y40" s="56">
        <v>41431789</v>
      </c>
      <c r="Z40" s="56">
        <v>32513</v>
      </c>
      <c r="AA40" s="57">
        <v>33940171</v>
      </c>
      <c r="AB40" s="46">
        <f t="shared" si="24"/>
        <v>64469</v>
      </c>
      <c r="AC40" s="29">
        <f t="shared" si="25"/>
        <v>68310635</v>
      </c>
      <c r="AD40" s="29">
        <v>34648</v>
      </c>
      <c r="AE40" s="29">
        <v>38550135</v>
      </c>
      <c r="AF40" s="29">
        <v>29821</v>
      </c>
      <c r="AG40" s="30">
        <v>29760500</v>
      </c>
      <c r="AH40" s="55">
        <f t="shared" si="26"/>
        <v>62771</v>
      </c>
      <c r="AI40" s="56">
        <f t="shared" si="27"/>
        <v>66355347</v>
      </c>
      <c r="AJ40" s="56">
        <v>34690</v>
      </c>
      <c r="AK40" s="56">
        <v>38088892</v>
      </c>
      <c r="AL40" s="56">
        <v>28081</v>
      </c>
      <c r="AM40" s="57">
        <v>28266455</v>
      </c>
      <c r="AN40" s="46">
        <f t="shared" si="28"/>
        <v>57320</v>
      </c>
      <c r="AO40" s="29">
        <f t="shared" si="28"/>
        <v>60124889</v>
      </c>
      <c r="AP40" s="29">
        <v>31751</v>
      </c>
      <c r="AQ40" s="29">
        <v>35239507</v>
      </c>
      <c r="AR40" s="29">
        <v>25569</v>
      </c>
      <c r="AS40" s="30">
        <v>24885382</v>
      </c>
    </row>
    <row r="41" spans="1:45" ht="29.45" customHeight="1">
      <c r="A41" s="109"/>
      <c r="B41" s="108"/>
      <c r="C41" s="40" t="s">
        <v>32</v>
      </c>
      <c r="D41" s="94">
        <f t="shared" si="16"/>
        <v>15120</v>
      </c>
      <c r="E41" s="33">
        <f t="shared" si="17"/>
        <v>20350050</v>
      </c>
      <c r="F41" s="33">
        <v>8260</v>
      </c>
      <c r="G41" s="33">
        <v>11429255</v>
      </c>
      <c r="H41" s="33">
        <v>6860</v>
      </c>
      <c r="I41" s="34">
        <v>8920795</v>
      </c>
      <c r="J41" s="55">
        <f t="shared" si="18"/>
        <v>13697</v>
      </c>
      <c r="K41" s="56">
        <f t="shared" si="19"/>
        <v>18345119</v>
      </c>
      <c r="L41" s="56">
        <v>7323</v>
      </c>
      <c r="M41" s="56">
        <v>9997001</v>
      </c>
      <c r="N41" s="56">
        <v>6374</v>
      </c>
      <c r="O41" s="57">
        <v>8348118</v>
      </c>
      <c r="P41" s="46">
        <f t="shared" si="20"/>
        <v>12598</v>
      </c>
      <c r="Q41" s="29">
        <f t="shared" si="21"/>
        <v>16913167</v>
      </c>
      <c r="R41" s="29">
        <v>7254</v>
      </c>
      <c r="S41" s="29">
        <v>9939260</v>
      </c>
      <c r="T41" s="29">
        <v>5344</v>
      </c>
      <c r="U41" s="30">
        <v>6973907</v>
      </c>
      <c r="V41" s="55">
        <f t="shared" si="22"/>
        <v>10921</v>
      </c>
      <c r="W41" s="56">
        <f t="shared" si="23"/>
        <v>14184250</v>
      </c>
      <c r="X41" s="56">
        <v>6749</v>
      </c>
      <c r="Y41" s="56">
        <v>9023697</v>
      </c>
      <c r="Z41" s="56">
        <v>4172</v>
      </c>
      <c r="AA41" s="57">
        <v>5160553</v>
      </c>
      <c r="AB41" s="46">
        <f t="shared" si="24"/>
        <v>8817</v>
      </c>
      <c r="AC41" s="29">
        <f t="shared" si="25"/>
        <v>11266621</v>
      </c>
      <c r="AD41" s="29">
        <v>5546</v>
      </c>
      <c r="AE41" s="29">
        <v>7024076</v>
      </c>
      <c r="AF41" s="29">
        <v>3271</v>
      </c>
      <c r="AG41" s="30">
        <v>4242545</v>
      </c>
      <c r="AH41" s="55">
        <f t="shared" si="26"/>
        <v>7898</v>
      </c>
      <c r="AI41" s="56">
        <f t="shared" si="27"/>
        <v>9280967</v>
      </c>
      <c r="AJ41" s="56">
        <v>5003</v>
      </c>
      <c r="AK41" s="56">
        <v>6377519</v>
      </c>
      <c r="AL41" s="56">
        <v>2895</v>
      </c>
      <c r="AM41" s="57">
        <v>2903448</v>
      </c>
      <c r="AN41" s="46">
        <f t="shared" si="28"/>
        <v>6622</v>
      </c>
      <c r="AO41" s="29">
        <f t="shared" si="28"/>
        <v>7703729</v>
      </c>
      <c r="AP41" s="29">
        <v>4150</v>
      </c>
      <c r="AQ41" s="29">
        <v>5131283</v>
      </c>
      <c r="AR41" s="29">
        <v>2472</v>
      </c>
      <c r="AS41" s="30">
        <v>2572446</v>
      </c>
    </row>
    <row r="42" spans="1:45" ht="22.15" customHeight="1">
      <c r="A42" s="105" t="s">
        <v>84</v>
      </c>
      <c r="B42" s="107" t="s">
        <v>53</v>
      </c>
      <c r="C42" s="38" t="s">
        <v>0</v>
      </c>
      <c r="D42" s="91">
        <f>SUM(D43:D61)+21907</f>
        <v>1721611</v>
      </c>
      <c r="E42" s="92">
        <f>SUM(E43:E61)+7532596</f>
        <v>1757667775</v>
      </c>
      <c r="F42" s="92">
        <f>SUM(F43:F61)</f>
        <v>892722</v>
      </c>
      <c r="G42" s="92">
        <f>SUM(G43:G61)</f>
        <v>949447190</v>
      </c>
      <c r="H42" s="92">
        <f>SUM(H43:H61)</f>
        <v>806982</v>
      </c>
      <c r="I42" s="93">
        <f>SUM(I43:I61)</f>
        <v>800687989</v>
      </c>
      <c r="J42" s="52">
        <f>SUM(J43:J61)+21721</f>
        <v>1690416</v>
      </c>
      <c r="K42" s="53">
        <f>SUM(K43:K61)+17202503</f>
        <v>1693240530</v>
      </c>
      <c r="L42" s="53">
        <f>SUM(L43:L61)</f>
        <v>886489</v>
      </c>
      <c r="M42" s="53">
        <f>SUM(M43:M61)</f>
        <v>920449600</v>
      </c>
      <c r="N42" s="53">
        <f>SUM(N43:N61)</f>
        <v>782206</v>
      </c>
      <c r="O42" s="54">
        <f>SUM(O43:O61)</f>
        <v>755588427</v>
      </c>
      <c r="P42" s="45">
        <f>SUM(P43:P61)+18577</f>
        <v>1644276</v>
      </c>
      <c r="Q42" s="27">
        <f>SUM(Q43:Q61)+14721777</f>
        <v>1625634779</v>
      </c>
      <c r="R42" s="27">
        <f>SUM(R43:R61)</f>
        <v>866837</v>
      </c>
      <c r="S42" s="27">
        <f>SUM(S43:S61)</f>
        <v>890865220</v>
      </c>
      <c r="T42" s="27">
        <f>SUM(T43:T61)</f>
        <v>758862</v>
      </c>
      <c r="U42" s="28">
        <f>SUM(U43:U61)</f>
        <v>720047782</v>
      </c>
      <c r="V42" s="52">
        <f>SUM(V43:V61)+34801</f>
        <v>1568786</v>
      </c>
      <c r="W42" s="53">
        <f>SUM(W43:W61)+31543132</f>
        <v>1510939888</v>
      </c>
      <c r="X42" s="53">
        <f>SUM(X43:X61)</f>
        <v>825244</v>
      </c>
      <c r="Y42" s="53">
        <f>SUM(Y43:Y61)</f>
        <v>826994477</v>
      </c>
      <c r="Z42" s="53">
        <f>SUM(Z43:Z61)</f>
        <v>708741</v>
      </c>
      <c r="AA42" s="54">
        <f>SUM(AA43:AA61)</f>
        <v>652402279</v>
      </c>
      <c r="AB42" s="45">
        <f>SUM(AB43:AB61)+28560</f>
        <v>1339275</v>
      </c>
      <c r="AC42" s="27">
        <f>SUM(AC43:AC61)+22795404</f>
        <v>1277890769</v>
      </c>
      <c r="AD42" s="27">
        <f>SUM(AD43:AD61)</f>
        <v>718354</v>
      </c>
      <c r="AE42" s="27">
        <f>SUM(AE43:AE61)</f>
        <v>717494949</v>
      </c>
      <c r="AF42" s="27">
        <f>SUM(AF43:AF61)</f>
        <v>592361</v>
      </c>
      <c r="AG42" s="28">
        <f>SUM(AG43:AG61)</f>
        <v>537600416</v>
      </c>
      <c r="AH42" s="52">
        <f>SUM(AH43:AH61)+24726</f>
        <v>1281907</v>
      </c>
      <c r="AI42" s="53">
        <f>SUM(AI43:AI61)+20890556</f>
        <v>1225660200</v>
      </c>
      <c r="AJ42" s="53">
        <f>SUM(AJ43:AJ61)</f>
        <v>701924</v>
      </c>
      <c r="AK42" s="53">
        <f>SUM(AK43:AK61)</f>
        <v>698772817</v>
      </c>
      <c r="AL42" s="53">
        <f>SUM(AL43:AL61)</f>
        <v>555257</v>
      </c>
      <c r="AM42" s="54">
        <f>SUM(AM43:AM61)</f>
        <v>505996827</v>
      </c>
      <c r="AN42" s="45">
        <f>SUM(AN43:AN61)+23931</f>
        <v>1214226</v>
      </c>
      <c r="AO42" s="27">
        <f>SUM(AO43:AO61)+20916298</f>
        <v>1158925246</v>
      </c>
      <c r="AP42" s="27">
        <f>SUM(AP43:AP61)</f>
        <v>673679</v>
      </c>
      <c r="AQ42" s="27">
        <f>SUM(AQ43:AQ61)</f>
        <v>669229423</v>
      </c>
      <c r="AR42" s="27">
        <f>SUM(AR43:AR61)</f>
        <v>516616</v>
      </c>
      <c r="AS42" s="28">
        <f>SUM(AS43:AS61)</f>
        <v>468779525</v>
      </c>
    </row>
    <row r="43" spans="1:45" ht="33">
      <c r="A43" s="109"/>
      <c r="B43" s="108"/>
      <c r="C43" s="42" t="s">
        <v>86</v>
      </c>
      <c r="D43" s="95">
        <f>F43+H43</f>
        <v>36945</v>
      </c>
      <c r="E43" s="96">
        <f>G43+I43</f>
        <v>30693630</v>
      </c>
      <c r="F43" s="33">
        <v>16882</v>
      </c>
      <c r="G43" s="33">
        <v>15125711</v>
      </c>
      <c r="H43" s="33">
        <v>20063</v>
      </c>
      <c r="I43" s="34">
        <v>15567919</v>
      </c>
      <c r="J43" s="61">
        <f>L43+N43</f>
        <v>33721</v>
      </c>
      <c r="K43" s="62">
        <f>M43+O43</f>
        <v>27462270</v>
      </c>
      <c r="L43" s="56">
        <v>16478</v>
      </c>
      <c r="M43" s="56">
        <v>14472832</v>
      </c>
      <c r="N43" s="56">
        <v>17243</v>
      </c>
      <c r="O43" s="57">
        <v>12989438</v>
      </c>
      <c r="P43" s="48">
        <f>R43+T43</f>
        <v>32354</v>
      </c>
      <c r="Q43" s="35">
        <f>S43+U43</f>
        <v>25890297</v>
      </c>
      <c r="R43" s="29">
        <v>15238</v>
      </c>
      <c r="S43" s="29">
        <v>13030370</v>
      </c>
      <c r="T43" s="29">
        <v>17116</v>
      </c>
      <c r="U43" s="30">
        <v>12859927</v>
      </c>
      <c r="V43" s="61">
        <f>X43+Z43</f>
        <v>32168</v>
      </c>
      <c r="W43" s="62">
        <f>Y43+AA43</f>
        <v>23859485</v>
      </c>
      <c r="X43" s="56">
        <v>15023</v>
      </c>
      <c r="Y43" s="56">
        <v>11547630</v>
      </c>
      <c r="Z43" s="56">
        <v>17145</v>
      </c>
      <c r="AA43" s="57">
        <v>12311855</v>
      </c>
      <c r="AB43" s="48">
        <f>AD43+AF43</f>
        <v>27154</v>
      </c>
      <c r="AC43" s="35">
        <f>AE43+AG43</f>
        <v>19493101</v>
      </c>
      <c r="AD43" s="29">
        <v>13063</v>
      </c>
      <c r="AE43" s="29">
        <v>9906077</v>
      </c>
      <c r="AF43" s="29">
        <v>14091</v>
      </c>
      <c r="AG43" s="30">
        <v>9587024</v>
      </c>
      <c r="AH43" s="61">
        <f>AJ43+AL43</f>
        <v>23716</v>
      </c>
      <c r="AI43" s="62">
        <f>AK43+AM43</f>
        <v>17073899</v>
      </c>
      <c r="AJ43" s="56">
        <v>12071</v>
      </c>
      <c r="AK43" s="56">
        <v>9228539</v>
      </c>
      <c r="AL43" s="56">
        <v>11645</v>
      </c>
      <c r="AM43" s="57">
        <v>7845360</v>
      </c>
      <c r="AN43" s="48">
        <f>AP43+AR43</f>
        <v>22922</v>
      </c>
      <c r="AO43" s="35">
        <f>AQ43+AS43</f>
        <v>16076637</v>
      </c>
      <c r="AP43" s="29">
        <v>11406</v>
      </c>
      <c r="AQ43" s="29">
        <v>8690599</v>
      </c>
      <c r="AR43" s="29">
        <v>11516</v>
      </c>
      <c r="AS43" s="30">
        <v>7386038</v>
      </c>
    </row>
    <row r="44" spans="1:45" ht="33">
      <c r="A44" s="109"/>
      <c r="B44" s="108"/>
      <c r="C44" s="42" t="s">
        <v>87</v>
      </c>
      <c r="D44" s="95">
        <f t="shared" ref="D44:D61" si="29">F44+H44</f>
        <v>552</v>
      </c>
      <c r="E44" s="96">
        <f t="shared" ref="E44:E61" si="30">G44+I44</f>
        <v>563387</v>
      </c>
      <c r="F44" s="33">
        <v>464</v>
      </c>
      <c r="G44" s="33">
        <v>481505</v>
      </c>
      <c r="H44" s="33">
        <v>88</v>
      </c>
      <c r="I44" s="34">
        <v>81882</v>
      </c>
      <c r="J44" s="61">
        <f t="shared" ref="J44:J61" si="31">L44+N44</f>
        <v>525</v>
      </c>
      <c r="K44" s="62">
        <f t="shared" ref="K44:K61" si="32">M44+O44</f>
        <v>560860</v>
      </c>
      <c r="L44" s="56">
        <v>447</v>
      </c>
      <c r="M44" s="56">
        <v>496599</v>
      </c>
      <c r="N44" s="56">
        <v>78</v>
      </c>
      <c r="O44" s="57">
        <v>64261</v>
      </c>
      <c r="P44" s="48">
        <f t="shared" ref="P44:P61" si="33">R44+T44</f>
        <v>665</v>
      </c>
      <c r="Q44" s="35">
        <f t="shared" ref="Q44:Q61" si="34">S44+U44</f>
        <v>709163</v>
      </c>
      <c r="R44" s="29">
        <v>579</v>
      </c>
      <c r="S44" s="29">
        <v>611551</v>
      </c>
      <c r="T44" s="29">
        <v>86</v>
      </c>
      <c r="U44" s="30">
        <v>97612</v>
      </c>
      <c r="V44" s="61">
        <f t="shared" ref="V44:V61" si="35">X44+Z44</f>
        <v>510</v>
      </c>
      <c r="W44" s="62">
        <f t="shared" ref="W44:W61" si="36">Y44+AA44</f>
        <v>441725</v>
      </c>
      <c r="X44" s="56">
        <v>445</v>
      </c>
      <c r="Y44" s="56">
        <v>387008</v>
      </c>
      <c r="Z44" s="56">
        <v>65</v>
      </c>
      <c r="AA44" s="57">
        <v>54717</v>
      </c>
      <c r="AB44" s="48">
        <f t="shared" ref="AB44:AB61" si="37">AD44+AF44</f>
        <v>362</v>
      </c>
      <c r="AC44" s="35">
        <f t="shared" ref="AC44:AC61" si="38">AE44+AG44</f>
        <v>310956</v>
      </c>
      <c r="AD44" s="29">
        <v>313</v>
      </c>
      <c r="AE44" s="29">
        <v>285535</v>
      </c>
      <c r="AF44" s="29">
        <v>49</v>
      </c>
      <c r="AG44" s="30">
        <v>25421</v>
      </c>
      <c r="AH44" s="61">
        <f t="shared" ref="AH44:AH61" si="39">AJ44+AL44</f>
        <v>446</v>
      </c>
      <c r="AI44" s="62">
        <f t="shared" ref="AI44:AI61" si="40">AK44+AM44</f>
        <v>451088</v>
      </c>
      <c r="AJ44" s="56">
        <v>391</v>
      </c>
      <c r="AK44" s="56">
        <v>419179</v>
      </c>
      <c r="AL44" s="56">
        <v>55</v>
      </c>
      <c r="AM44" s="57">
        <v>31909</v>
      </c>
      <c r="AN44" s="48">
        <f t="shared" ref="AN44:AO61" si="41">AP44+AR44</f>
        <v>316</v>
      </c>
      <c r="AO44" s="35">
        <f t="shared" si="41"/>
        <v>356758</v>
      </c>
      <c r="AP44" s="29">
        <v>286</v>
      </c>
      <c r="AQ44" s="29">
        <v>332658</v>
      </c>
      <c r="AR44" s="29">
        <v>30</v>
      </c>
      <c r="AS44" s="30">
        <v>24100</v>
      </c>
    </row>
    <row r="45" spans="1:45" ht="22.15" customHeight="1">
      <c r="A45" s="109"/>
      <c r="B45" s="108"/>
      <c r="C45" s="42" t="s">
        <v>24</v>
      </c>
      <c r="D45" s="95">
        <f t="shared" si="29"/>
        <v>530477</v>
      </c>
      <c r="E45" s="96">
        <f t="shared" si="30"/>
        <v>544396914</v>
      </c>
      <c r="F45" s="33">
        <v>311360</v>
      </c>
      <c r="G45" s="33">
        <v>329119898</v>
      </c>
      <c r="H45" s="33">
        <v>219117</v>
      </c>
      <c r="I45" s="34">
        <v>215277016</v>
      </c>
      <c r="J45" s="61">
        <f t="shared" si="31"/>
        <v>516500</v>
      </c>
      <c r="K45" s="62">
        <f t="shared" si="32"/>
        <v>517891724</v>
      </c>
      <c r="L45" s="56">
        <v>302791</v>
      </c>
      <c r="M45" s="56">
        <v>314213826</v>
      </c>
      <c r="N45" s="56">
        <v>213709</v>
      </c>
      <c r="O45" s="57">
        <v>203677898</v>
      </c>
      <c r="P45" s="48">
        <f t="shared" si="33"/>
        <v>525207</v>
      </c>
      <c r="Q45" s="35">
        <f t="shared" si="34"/>
        <v>518263362</v>
      </c>
      <c r="R45" s="29">
        <v>309372</v>
      </c>
      <c r="S45" s="29">
        <v>317026549</v>
      </c>
      <c r="T45" s="29">
        <v>215835</v>
      </c>
      <c r="U45" s="30">
        <v>201236813</v>
      </c>
      <c r="V45" s="61">
        <f t="shared" si="35"/>
        <v>496633</v>
      </c>
      <c r="W45" s="62">
        <f t="shared" si="36"/>
        <v>482262292</v>
      </c>
      <c r="X45" s="56">
        <v>294012</v>
      </c>
      <c r="Y45" s="56">
        <v>296588543</v>
      </c>
      <c r="Z45" s="56">
        <v>202621</v>
      </c>
      <c r="AA45" s="57">
        <v>185673749</v>
      </c>
      <c r="AB45" s="48">
        <f t="shared" si="37"/>
        <v>431269</v>
      </c>
      <c r="AC45" s="35">
        <f t="shared" si="38"/>
        <v>416069294</v>
      </c>
      <c r="AD45" s="29">
        <v>259724</v>
      </c>
      <c r="AE45" s="29">
        <v>261847930</v>
      </c>
      <c r="AF45" s="29">
        <v>171545</v>
      </c>
      <c r="AG45" s="30">
        <v>154221364</v>
      </c>
      <c r="AH45" s="61">
        <f t="shared" si="39"/>
        <v>415203</v>
      </c>
      <c r="AI45" s="62">
        <f t="shared" si="40"/>
        <v>399510403</v>
      </c>
      <c r="AJ45" s="56">
        <v>254678</v>
      </c>
      <c r="AK45" s="56">
        <v>255254644</v>
      </c>
      <c r="AL45" s="56">
        <v>160525</v>
      </c>
      <c r="AM45" s="57">
        <v>144255759</v>
      </c>
      <c r="AN45" s="48">
        <f t="shared" si="41"/>
        <v>393162</v>
      </c>
      <c r="AO45" s="35">
        <f t="shared" si="41"/>
        <v>382092430</v>
      </c>
      <c r="AP45" s="29">
        <v>246159</v>
      </c>
      <c r="AQ45" s="29">
        <v>247664696</v>
      </c>
      <c r="AR45" s="29">
        <v>147003</v>
      </c>
      <c r="AS45" s="30">
        <v>134427734</v>
      </c>
    </row>
    <row r="46" spans="1:45" ht="33">
      <c r="A46" s="109"/>
      <c r="B46" s="108"/>
      <c r="C46" s="42" t="s">
        <v>88</v>
      </c>
      <c r="D46" s="95">
        <f t="shared" si="29"/>
        <v>3571</v>
      </c>
      <c r="E46" s="96">
        <f t="shared" si="30"/>
        <v>3871314</v>
      </c>
      <c r="F46" s="33">
        <v>3110</v>
      </c>
      <c r="G46" s="33">
        <v>3462317</v>
      </c>
      <c r="H46" s="33">
        <v>461</v>
      </c>
      <c r="I46" s="34">
        <v>408997</v>
      </c>
      <c r="J46" s="61">
        <f t="shared" si="31"/>
        <v>3331</v>
      </c>
      <c r="K46" s="62">
        <f t="shared" si="32"/>
        <v>3465969</v>
      </c>
      <c r="L46" s="56">
        <v>2889</v>
      </c>
      <c r="M46" s="56">
        <v>3048737</v>
      </c>
      <c r="N46" s="56">
        <v>442</v>
      </c>
      <c r="O46" s="57">
        <v>417232</v>
      </c>
      <c r="P46" s="48">
        <f t="shared" si="33"/>
        <v>3444</v>
      </c>
      <c r="Q46" s="35">
        <f t="shared" si="34"/>
        <v>3957612</v>
      </c>
      <c r="R46" s="29">
        <v>2990</v>
      </c>
      <c r="S46" s="29">
        <v>3418914</v>
      </c>
      <c r="T46" s="29">
        <v>454</v>
      </c>
      <c r="U46" s="30">
        <v>538698</v>
      </c>
      <c r="V46" s="61">
        <f t="shared" si="35"/>
        <v>2968</v>
      </c>
      <c r="W46" s="62">
        <f t="shared" si="36"/>
        <v>3015725</v>
      </c>
      <c r="X46" s="56">
        <v>2603</v>
      </c>
      <c r="Y46" s="56">
        <v>2731194</v>
      </c>
      <c r="Z46" s="56">
        <v>365</v>
      </c>
      <c r="AA46" s="57">
        <v>284531</v>
      </c>
      <c r="AB46" s="48">
        <f t="shared" si="37"/>
        <v>2686</v>
      </c>
      <c r="AC46" s="35">
        <f t="shared" si="38"/>
        <v>2996261</v>
      </c>
      <c r="AD46" s="29">
        <v>2334</v>
      </c>
      <c r="AE46" s="29">
        <v>2675871</v>
      </c>
      <c r="AF46" s="29">
        <v>352</v>
      </c>
      <c r="AG46" s="30">
        <v>320390</v>
      </c>
      <c r="AH46" s="61">
        <f t="shared" si="39"/>
        <v>2433</v>
      </c>
      <c r="AI46" s="62">
        <f t="shared" si="40"/>
        <v>2867989</v>
      </c>
      <c r="AJ46" s="56">
        <v>2096</v>
      </c>
      <c r="AK46" s="56">
        <v>2541484</v>
      </c>
      <c r="AL46" s="56">
        <v>337</v>
      </c>
      <c r="AM46" s="57">
        <v>326505</v>
      </c>
      <c r="AN46" s="48">
        <f t="shared" si="41"/>
        <v>2359</v>
      </c>
      <c r="AO46" s="35">
        <f t="shared" si="41"/>
        <v>2735755</v>
      </c>
      <c r="AP46" s="29">
        <v>2029</v>
      </c>
      <c r="AQ46" s="29">
        <v>2417906</v>
      </c>
      <c r="AR46" s="29">
        <v>330</v>
      </c>
      <c r="AS46" s="30">
        <v>317849</v>
      </c>
    </row>
    <row r="47" spans="1:45" ht="33">
      <c r="A47" s="109"/>
      <c r="B47" s="108"/>
      <c r="C47" s="42" t="s">
        <v>89</v>
      </c>
      <c r="D47" s="95">
        <f t="shared" si="29"/>
        <v>8967</v>
      </c>
      <c r="E47" s="96">
        <f t="shared" si="30"/>
        <v>9713498</v>
      </c>
      <c r="F47" s="33">
        <v>5484</v>
      </c>
      <c r="G47" s="33">
        <v>6055861</v>
      </c>
      <c r="H47" s="33">
        <v>3483</v>
      </c>
      <c r="I47" s="34">
        <v>3657637</v>
      </c>
      <c r="J47" s="61">
        <f t="shared" si="31"/>
        <v>9214</v>
      </c>
      <c r="K47" s="62">
        <f t="shared" si="32"/>
        <v>9778748</v>
      </c>
      <c r="L47" s="56">
        <v>5731</v>
      </c>
      <c r="M47" s="56">
        <v>6203937</v>
      </c>
      <c r="N47" s="56">
        <v>3483</v>
      </c>
      <c r="O47" s="57">
        <v>3574811</v>
      </c>
      <c r="P47" s="48">
        <f t="shared" si="33"/>
        <v>8781</v>
      </c>
      <c r="Q47" s="35">
        <f t="shared" si="34"/>
        <v>10002190</v>
      </c>
      <c r="R47" s="29">
        <v>5697</v>
      </c>
      <c r="S47" s="29">
        <v>6850778</v>
      </c>
      <c r="T47" s="29">
        <v>3084</v>
      </c>
      <c r="U47" s="30">
        <v>3151412</v>
      </c>
      <c r="V47" s="61">
        <f t="shared" si="35"/>
        <v>7749</v>
      </c>
      <c r="W47" s="62">
        <f t="shared" si="36"/>
        <v>8183957</v>
      </c>
      <c r="X47" s="56">
        <v>4906</v>
      </c>
      <c r="Y47" s="56">
        <v>5468370</v>
      </c>
      <c r="Z47" s="56">
        <v>2843</v>
      </c>
      <c r="AA47" s="57">
        <v>2715587</v>
      </c>
      <c r="AB47" s="48">
        <f t="shared" si="37"/>
        <v>6901</v>
      </c>
      <c r="AC47" s="35">
        <f t="shared" si="38"/>
        <v>6757469</v>
      </c>
      <c r="AD47" s="29">
        <v>4214</v>
      </c>
      <c r="AE47" s="29">
        <v>4272568</v>
      </c>
      <c r="AF47" s="29">
        <v>2687</v>
      </c>
      <c r="AG47" s="30">
        <v>2484901</v>
      </c>
      <c r="AH47" s="61">
        <f t="shared" si="39"/>
        <v>6650</v>
      </c>
      <c r="AI47" s="62">
        <f t="shared" si="40"/>
        <v>6763770</v>
      </c>
      <c r="AJ47" s="56">
        <v>3974</v>
      </c>
      <c r="AK47" s="56">
        <v>4174777</v>
      </c>
      <c r="AL47" s="56">
        <v>2676</v>
      </c>
      <c r="AM47" s="57">
        <v>2588993</v>
      </c>
      <c r="AN47" s="48">
        <f t="shared" si="41"/>
        <v>7393</v>
      </c>
      <c r="AO47" s="35">
        <f t="shared" si="41"/>
        <v>7706005</v>
      </c>
      <c r="AP47" s="29">
        <v>4574</v>
      </c>
      <c r="AQ47" s="29">
        <v>4954977</v>
      </c>
      <c r="AR47" s="29">
        <v>2819</v>
      </c>
      <c r="AS47" s="30">
        <v>2751028</v>
      </c>
    </row>
    <row r="48" spans="1:45" ht="22.15" customHeight="1">
      <c r="A48" s="109"/>
      <c r="B48" s="108"/>
      <c r="C48" s="42" t="s">
        <v>90</v>
      </c>
      <c r="D48" s="95">
        <f t="shared" si="29"/>
        <v>135653</v>
      </c>
      <c r="E48" s="96">
        <f t="shared" si="30"/>
        <v>150770991</v>
      </c>
      <c r="F48" s="33">
        <v>106922</v>
      </c>
      <c r="G48" s="33">
        <v>121656406</v>
      </c>
      <c r="H48" s="33">
        <v>28731</v>
      </c>
      <c r="I48" s="34">
        <v>29114585</v>
      </c>
      <c r="J48" s="61">
        <f t="shared" si="31"/>
        <v>136674</v>
      </c>
      <c r="K48" s="62">
        <f t="shared" si="32"/>
        <v>149732673</v>
      </c>
      <c r="L48" s="56">
        <v>107779</v>
      </c>
      <c r="M48" s="56">
        <v>121399058</v>
      </c>
      <c r="N48" s="56">
        <v>28895</v>
      </c>
      <c r="O48" s="57">
        <v>28333615</v>
      </c>
      <c r="P48" s="48">
        <f t="shared" si="33"/>
        <v>136251</v>
      </c>
      <c r="Q48" s="35">
        <f t="shared" si="34"/>
        <v>146712446</v>
      </c>
      <c r="R48" s="29">
        <v>108159</v>
      </c>
      <c r="S48" s="29">
        <v>119947525</v>
      </c>
      <c r="T48" s="29">
        <v>28092</v>
      </c>
      <c r="U48" s="30">
        <v>26764921</v>
      </c>
      <c r="V48" s="61">
        <f t="shared" si="35"/>
        <v>135692</v>
      </c>
      <c r="W48" s="62">
        <f t="shared" si="36"/>
        <v>142077281</v>
      </c>
      <c r="X48" s="56">
        <v>107244</v>
      </c>
      <c r="Y48" s="56">
        <v>115796496</v>
      </c>
      <c r="Z48" s="56">
        <v>28448</v>
      </c>
      <c r="AA48" s="57">
        <v>26280785</v>
      </c>
      <c r="AB48" s="48">
        <f t="shared" si="37"/>
        <v>125512</v>
      </c>
      <c r="AC48" s="35">
        <f t="shared" si="38"/>
        <v>133505777</v>
      </c>
      <c r="AD48" s="29">
        <v>99002</v>
      </c>
      <c r="AE48" s="29">
        <v>108615311</v>
      </c>
      <c r="AF48" s="29">
        <v>26510</v>
      </c>
      <c r="AG48" s="30">
        <v>24890466</v>
      </c>
      <c r="AH48" s="61">
        <f t="shared" si="39"/>
        <v>127052</v>
      </c>
      <c r="AI48" s="62">
        <f t="shared" si="40"/>
        <v>135387521</v>
      </c>
      <c r="AJ48" s="56">
        <v>100705</v>
      </c>
      <c r="AK48" s="56">
        <v>110780573</v>
      </c>
      <c r="AL48" s="56">
        <v>26347</v>
      </c>
      <c r="AM48" s="57">
        <v>24606948</v>
      </c>
      <c r="AN48" s="48">
        <f t="shared" si="41"/>
        <v>125053</v>
      </c>
      <c r="AO48" s="35">
        <f t="shared" si="41"/>
        <v>130769432</v>
      </c>
      <c r="AP48" s="29">
        <v>100243</v>
      </c>
      <c r="AQ48" s="29">
        <v>107801201</v>
      </c>
      <c r="AR48" s="29">
        <v>24810</v>
      </c>
      <c r="AS48" s="30">
        <v>22968231</v>
      </c>
    </row>
    <row r="49" spans="1:45" ht="22.15" customHeight="1">
      <c r="A49" s="109"/>
      <c r="B49" s="108"/>
      <c r="C49" s="42" t="s">
        <v>91</v>
      </c>
      <c r="D49" s="95">
        <f t="shared" si="29"/>
        <v>283442</v>
      </c>
      <c r="E49" s="96">
        <f t="shared" si="30"/>
        <v>286015943</v>
      </c>
      <c r="F49" s="33">
        <v>146361</v>
      </c>
      <c r="G49" s="33">
        <v>152154121</v>
      </c>
      <c r="H49" s="33">
        <v>137081</v>
      </c>
      <c r="I49" s="34">
        <v>133861822</v>
      </c>
      <c r="J49" s="61">
        <f t="shared" si="31"/>
        <v>285807</v>
      </c>
      <c r="K49" s="62">
        <f t="shared" si="32"/>
        <v>281437860</v>
      </c>
      <c r="L49" s="56">
        <v>148840</v>
      </c>
      <c r="M49" s="56">
        <v>149400901</v>
      </c>
      <c r="N49" s="56">
        <v>136967</v>
      </c>
      <c r="O49" s="57">
        <v>132036959</v>
      </c>
      <c r="P49" s="48">
        <f t="shared" si="33"/>
        <v>253431</v>
      </c>
      <c r="Q49" s="35">
        <f t="shared" si="34"/>
        <v>246555700</v>
      </c>
      <c r="R49" s="29">
        <v>132832</v>
      </c>
      <c r="S49" s="29">
        <v>133694440</v>
      </c>
      <c r="T49" s="29">
        <v>120599</v>
      </c>
      <c r="U49" s="30">
        <v>112861260</v>
      </c>
      <c r="V49" s="61">
        <f t="shared" si="35"/>
        <v>256503</v>
      </c>
      <c r="W49" s="62">
        <f t="shared" si="36"/>
        <v>240837770</v>
      </c>
      <c r="X49" s="56">
        <v>135574</v>
      </c>
      <c r="Y49" s="56">
        <v>131772485</v>
      </c>
      <c r="Z49" s="56">
        <v>120929</v>
      </c>
      <c r="AA49" s="57">
        <v>109065285</v>
      </c>
      <c r="AB49" s="48">
        <f t="shared" si="37"/>
        <v>213351</v>
      </c>
      <c r="AC49" s="35">
        <f t="shared" si="38"/>
        <v>197925395</v>
      </c>
      <c r="AD49" s="29">
        <v>116073</v>
      </c>
      <c r="AE49" s="29">
        <v>111477281</v>
      </c>
      <c r="AF49" s="29">
        <v>97278</v>
      </c>
      <c r="AG49" s="30">
        <v>86448114</v>
      </c>
      <c r="AH49" s="61">
        <f t="shared" si="39"/>
        <v>203582</v>
      </c>
      <c r="AI49" s="62">
        <f t="shared" si="40"/>
        <v>189772181</v>
      </c>
      <c r="AJ49" s="56">
        <v>113207</v>
      </c>
      <c r="AK49" s="56">
        <v>108059988</v>
      </c>
      <c r="AL49" s="56">
        <v>90375</v>
      </c>
      <c r="AM49" s="57">
        <v>81712193</v>
      </c>
      <c r="AN49" s="48">
        <f t="shared" si="41"/>
        <v>192809</v>
      </c>
      <c r="AO49" s="35">
        <f t="shared" si="41"/>
        <v>179196146</v>
      </c>
      <c r="AP49" s="29">
        <v>107349</v>
      </c>
      <c r="AQ49" s="29">
        <v>102381591</v>
      </c>
      <c r="AR49" s="29">
        <v>85460</v>
      </c>
      <c r="AS49" s="30">
        <v>76814555</v>
      </c>
    </row>
    <row r="50" spans="1:45" ht="22.15" customHeight="1">
      <c r="A50" s="109"/>
      <c r="B50" s="108"/>
      <c r="C50" s="42" t="s">
        <v>92</v>
      </c>
      <c r="D50" s="95">
        <f t="shared" si="29"/>
        <v>71814</v>
      </c>
      <c r="E50" s="96">
        <f t="shared" si="30"/>
        <v>76933245</v>
      </c>
      <c r="F50" s="33">
        <v>52705</v>
      </c>
      <c r="G50" s="33">
        <v>58592284</v>
      </c>
      <c r="H50" s="33">
        <v>19109</v>
      </c>
      <c r="I50" s="34">
        <v>18340961</v>
      </c>
      <c r="J50" s="61">
        <f t="shared" si="31"/>
        <v>71390</v>
      </c>
      <c r="K50" s="62">
        <f t="shared" si="32"/>
        <v>73088766</v>
      </c>
      <c r="L50" s="56">
        <v>51617</v>
      </c>
      <c r="M50" s="56">
        <v>54662463</v>
      </c>
      <c r="N50" s="56">
        <v>19773</v>
      </c>
      <c r="O50" s="57">
        <v>18426303</v>
      </c>
      <c r="P50" s="48">
        <f t="shared" si="33"/>
        <v>68316</v>
      </c>
      <c r="Q50" s="35">
        <f t="shared" si="34"/>
        <v>67868263</v>
      </c>
      <c r="R50" s="29">
        <v>49714</v>
      </c>
      <c r="S50" s="29">
        <v>51253850</v>
      </c>
      <c r="T50" s="29">
        <v>18602</v>
      </c>
      <c r="U50" s="30">
        <v>16614413</v>
      </c>
      <c r="V50" s="61">
        <f t="shared" si="35"/>
        <v>67779</v>
      </c>
      <c r="W50" s="62">
        <f t="shared" si="36"/>
        <v>65476021</v>
      </c>
      <c r="X50" s="56">
        <v>49285</v>
      </c>
      <c r="Y50" s="56">
        <v>49498325</v>
      </c>
      <c r="Z50" s="56">
        <v>18494</v>
      </c>
      <c r="AA50" s="57">
        <v>15977696</v>
      </c>
      <c r="AB50" s="48">
        <f t="shared" si="37"/>
        <v>60608</v>
      </c>
      <c r="AC50" s="35">
        <f t="shared" si="38"/>
        <v>58947826</v>
      </c>
      <c r="AD50" s="29">
        <v>44331</v>
      </c>
      <c r="AE50" s="29">
        <v>44802083</v>
      </c>
      <c r="AF50" s="29">
        <v>16277</v>
      </c>
      <c r="AG50" s="30">
        <v>14145743</v>
      </c>
      <c r="AH50" s="61">
        <f t="shared" si="39"/>
        <v>59205</v>
      </c>
      <c r="AI50" s="62">
        <f t="shared" si="40"/>
        <v>57247986</v>
      </c>
      <c r="AJ50" s="56">
        <v>43917</v>
      </c>
      <c r="AK50" s="56">
        <v>43740639</v>
      </c>
      <c r="AL50" s="56">
        <v>15288</v>
      </c>
      <c r="AM50" s="57">
        <v>13507347</v>
      </c>
      <c r="AN50" s="48">
        <f t="shared" si="41"/>
        <v>57258</v>
      </c>
      <c r="AO50" s="35">
        <f t="shared" si="41"/>
        <v>55315047</v>
      </c>
      <c r="AP50" s="29">
        <v>42746</v>
      </c>
      <c r="AQ50" s="29">
        <v>42759511</v>
      </c>
      <c r="AR50" s="29">
        <v>14512</v>
      </c>
      <c r="AS50" s="30">
        <v>12555536</v>
      </c>
    </row>
    <row r="51" spans="1:45" ht="22.15" customHeight="1">
      <c r="A51" s="109"/>
      <c r="B51" s="108"/>
      <c r="C51" s="42" t="s">
        <v>93</v>
      </c>
      <c r="D51" s="95">
        <f t="shared" si="29"/>
        <v>102985</v>
      </c>
      <c r="E51" s="96">
        <f t="shared" si="30"/>
        <v>106262898</v>
      </c>
      <c r="F51" s="33">
        <v>45225</v>
      </c>
      <c r="G51" s="33">
        <v>48692657</v>
      </c>
      <c r="H51" s="33">
        <v>57760</v>
      </c>
      <c r="I51" s="34">
        <v>57570241</v>
      </c>
      <c r="J51" s="61">
        <f t="shared" si="31"/>
        <v>104422</v>
      </c>
      <c r="K51" s="62">
        <f t="shared" si="32"/>
        <v>104202987</v>
      </c>
      <c r="L51" s="56">
        <v>45913</v>
      </c>
      <c r="M51" s="56">
        <v>47972261</v>
      </c>
      <c r="N51" s="56">
        <v>58509</v>
      </c>
      <c r="O51" s="57">
        <v>56230726</v>
      </c>
      <c r="P51" s="48">
        <f t="shared" si="33"/>
        <v>110012</v>
      </c>
      <c r="Q51" s="35">
        <f t="shared" si="34"/>
        <v>108712657</v>
      </c>
      <c r="R51" s="29">
        <v>48438</v>
      </c>
      <c r="S51" s="29">
        <v>49441474</v>
      </c>
      <c r="T51" s="29">
        <v>61574</v>
      </c>
      <c r="U51" s="30">
        <v>59271183</v>
      </c>
      <c r="V51" s="61">
        <f t="shared" si="35"/>
        <v>90227</v>
      </c>
      <c r="W51" s="62">
        <f t="shared" si="36"/>
        <v>86226925</v>
      </c>
      <c r="X51" s="56">
        <v>39261</v>
      </c>
      <c r="Y51" s="56">
        <v>38709038</v>
      </c>
      <c r="Z51" s="56">
        <v>50966</v>
      </c>
      <c r="AA51" s="57">
        <v>47517887</v>
      </c>
      <c r="AB51" s="48">
        <f t="shared" si="37"/>
        <v>73274</v>
      </c>
      <c r="AC51" s="35">
        <f t="shared" si="38"/>
        <v>68736657</v>
      </c>
      <c r="AD51" s="29">
        <v>31944</v>
      </c>
      <c r="AE51" s="29">
        <v>30990729</v>
      </c>
      <c r="AF51" s="29">
        <v>41330</v>
      </c>
      <c r="AG51" s="30">
        <v>37745928</v>
      </c>
      <c r="AH51" s="61">
        <f t="shared" si="39"/>
        <v>68768</v>
      </c>
      <c r="AI51" s="62">
        <f t="shared" si="40"/>
        <v>62933409</v>
      </c>
      <c r="AJ51" s="56">
        <v>29810</v>
      </c>
      <c r="AK51" s="56">
        <v>27974438</v>
      </c>
      <c r="AL51" s="56">
        <v>38958</v>
      </c>
      <c r="AM51" s="57">
        <v>34958971</v>
      </c>
      <c r="AN51" s="48">
        <f t="shared" si="41"/>
        <v>63685</v>
      </c>
      <c r="AO51" s="35">
        <f t="shared" si="41"/>
        <v>59364360</v>
      </c>
      <c r="AP51" s="29">
        <v>28006</v>
      </c>
      <c r="AQ51" s="29">
        <v>27128980</v>
      </c>
      <c r="AR51" s="29">
        <v>35679</v>
      </c>
      <c r="AS51" s="30">
        <v>32235380</v>
      </c>
    </row>
    <row r="52" spans="1:45" ht="33">
      <c r="A52" s="109"/>
      <c r="B52" s="108"/>
      <c r="C52" s="42" t="s">
        <v>112</v>
      </c>
      <c r="D52" s="95">
        <f t="shared" si="29"/>
        <v>40129</v>
      </c>
      <c r="E52" s="96">
        <f t="shared" si="30"/>
        <v>39088613</v>
      </c>
      <c r="F52" s="33">
        <v>22133</v>
      </c>
      <c r="G52" s="33">
        <v>21469301</v>
      </c>
      <c r="H52" s="33">
        <v>17996</v>
      </c>
      <c r="I52" s="34">
        <v>17619312</v>
      </c>
      <c r="J52" s="61">
        <f t="shared" si="31"/>
        <v>38491</v>
      </c>
      <c r="K52" s="62">
        <f t="shared" si="32"/>
        <v>36871266</v>
      </c>
      <c r="L52" s="56">
        <v>21922</v>
      </c>
      <c r="M52" s="56">
        <v>21218423</v>
      </c>
      <c r="N52" s="56">
        <v>16569</v>
      </c>
      <c r="O52" s="57">
        <v>15652843</v>
      </c>
      <c r="P52" s="48">
        <f t="shared" si="33"/>
        <v>37046</v>
      </c>
      <c r="Q52" s="35">
        <f t="shared" si="34"/>
        <v>34957979</v>
      </c>
      <c r="R52" s="29">
        <v>20695</v>
      </c>
      <c r="S52" s="29">
        <v>19849576</v>
      </c>
      <c r="T52" s="29">
        <v>16351</v>
      </c>
      <c r="U52" s="30">
        <v>15108403</v>
      </c>
      <c r="V52" s="61">
        <f t="shared" si="35"/>
        <v>33099</v>
      </c>
      <c r="W52" s="62">
        <f t="shared" si="36"/>
        <v>29632327</v>
      </c>
      <c r="X52" s="56">
        <v>18446</v>
      </c>
      <c r="Y52" s="56">
        <v>16711304</v>
      </c>
      <c r="Z52" s="56">
        <v>14653</v>
      </c>
      <c r="AA52" s="57">
        <v>12921023</v>
      </c>
      <c r="AB52" s="48">
        <f t="shared" si="37"/>
        <v>25414</v>
      </c>
      <c r="AC52" s="35">
        <f t="shared" si="38"/>
        <v>21294610</v>
      </c>
      <c r="AD52" s="29">
        <v>14179</v>
      </c>
      <c r="AE52" s="29">
        <v>12211796</v>
      </c>
      <c r="AF52" s="29">
        <v>11235</v>
      </c>
      <c r="AG52" s="30">
        <v>9082814</v>
      </c>
      <c r="AH52" s="61">
        <f t="shared" si="39"/>
        <v>22404</v>
      </c>
      <c r="AI52" s="62">
        <f t="shared" si="40"/>
        <v>18723368</v>
      </c>
      <c r="AJ52" s="56">
        <v>12612</v>
      </c>
      <c r="AK52" s="56">
        <v>10822605</v>
      </c>
      <c r="AL52" s="56">
        <v>9792</v>
      </c>
      <c r="AM52" s="57">
        <v>7900763</v>
      </c>
      <c r="AN52" s="48">
        <f t="shared" si="41"/>
        <v>20582</v>
      </c>
      <c r="AO52" s="35">
        <f t="shared" si="41"/>
        <v>16961532</v>
      </c>
      <c r="AP52" s="29">
        <v>11721</v>
      </c>
      <c r="AQ52" s="29">
        <v>9787406</v>
      </c>
      <c r="AR52" s="29">
        <v>8861</v>
      </c>
      <c r="AS52" s="30">
        <v>7174126</v>
      </c>
    </row>
    <row r="53" spans="1:45" ht="22.15" customHeight="1">
      <c r="A53" s="109"/>
      <c r="B53" s="108"/>
      <c r="C53" s="42" t="s">
        <v>94</v>
      </c>
      <c r="D53" s="95">
        <f t="shared" si="29"/>
        <v>53951</v>
      </c>
      <c r="E53" s="96">
        <f t="shared" si="30"/>
        <v>50801677</v>
      </c>
      <c r="F53" s="33">
        <v>21052</v>
      </c>
      <c r="G53" s="33">
        <v>19818479</v>
      </c>
      <c r="H53" s="33">
        <v>32899</v>
      </c>
      <c r="I53" s="34">
        <v>30983198</v>
      </c>
      <c r="J53" s="61">
        <f t="shared" si="31"/>
        <v>54729</v>
      </c>
      <c r="K53" s="62">
        <f t="shared" si="32"/>
        <v>49797962</v>
      </c>
      <c r="L53" s="56">
        <v>22177</v>
      </c>
      <c r="M53" s="56">
        <v>19924547</v>
      </c>
      <c r="N53" s="56">
        <v>32552</v>
      </c>
      <c r="O53" s="57">
        <v>29873415</v>
      </c>
      <c r="P53" s="48">
        <f t="shared" si="33"/>
        <v>49950</v>
      </c>
      <c r="Q53" s="35">
        <f t="shared" si="34"/>
        <v>44091959</v>
      </c>
      <c r="R53" s="29">
        <v>20008</v>
      </c>
      <c r="S53" s="29">
        <v>17775397</v>
      </c>
      <c r="T53" s="29">
        <v>29942</v>
      </c>
      <c r="U53" s="30">
        <v>26316562</v>
      </c>
      <c r="V53" s="61">
        <f t="shared" si="35"/>
        <v>46069</v>
      </c>
      <c r="W53" s="62">
        <f t="shared" si="36"/>
        <v>39523209</v>
      </c>
      <c r="X53" s="56">
        <v>18821</v>
      </c>
      <c r="Y53" s="56">
        <v>16091020</v>
      </c>
      <c r="Z53" s="56">
        <v>27248</v>
      </c>
      <c r="AA53" s="57">
        <v>23432189</v>
      </c>
      <c r="AB53" s="48">
        <f t="shared" si="37"/>
        <v>38114</v>
      </c>
      <c r="AC53" s="35">
        <f t="shared" si="38"/>
        <v>32235031</v>
      </c>
      <c r="AD53" s="29">
        <v>15470</v>
      </c>
      <c r="AE53" s="29">
        <v>13020632</v>
      </c>
      <c r="AF53" s="29">
        <v>22644</v>
      </c>
      <c r="AG53" s="30">
        <v>19214399</v>
      </c>
      <c r="AH53" s="61">
        <f t="shared" si="39"/>
        <v>33196</v>
      </c>
      <c r="AI53" s="62">
        <f t="shared" si="40"/>
        <v>28710155</v>
      </c>
      <c r="AJ53" s="56">
        <v>13533</v>
      </c>
      <c r="AK53" s="56">
        <v>11716703</v>
      </c>
      <c r="AL53" s="56">
        <v>19663</v>
      </c>
      <c r="AM53" s="57">
        <v>16993452</v>
      </c>
      <c r="AN53" s="48">
        <f t="shared" si="41"/>
        <v>30416</v>
      </c>
      <c r="AO53" s="35">
        <f t="shared" si="41"/>
        <v>25528533</v>
      </c>
      <c r="AP53" s="29">
        <v>12446</v>
      </c>
      <c r="AQ53" s="29">
        <v>10092646</v>
      </c>
      <c r="AR53" s="29">
        <v>17970</v>
      </c>
      <c r="AS53" s="30">
        <v>15435887</v>
      </c>
    </row>
    <row r="54" spans="1:45" ht="22.15" customHeight="1">
      <c r="A54" s="109"/>
      <c r="B54" s="108"/>
      <c r="C54" s="42" t="s">
        <v>46</v>
      </c>
      <c r="D54" s="95">
        <f t="shared" si="29"/>
        <v>20342</v>
      </c>
      <c r="E54" s="96">
        <f t="shared" si="30"/>
        <v>21209231</v>
      </c>
      <c r="F54" s="33">
        <v>9871</v>
      </c>
      <c r="G54" s="33">
        <v>10624213</v>
      </c>
      <c r="H54" s="33">
        <v>10471</v>
      </c>
      <c r="I54" s="34">
        <v>10585018</v>
      </c>
      <c r="J54" s="61">
        <f t="shared" si="31"/>
        <v>19588</v>
      </c>
      <c r="K54" s="62">
        <f t="shared" si="32"/>
        <v>19702863</v>
      </c>
      <c r="L54" s="56">
        <v>10121</v>
      </c>
      <c r="M54" s="56">
        <v>10660373</v>
      </c>
      <c r="N54" s="56">
        <v>9467</v>
      </c>
      <c r="O54" s="57">
        <v>9042490</v>
      </c>
      <c r="P54" s="48">
        <f t="shared" si="33"/>
        <v>19165</v>
      </c>
      <c r="Q54" s="35">
        <f t="shared" si="34"/>
        <v>19307609</v>
      </c>
      <c r="R54" s="29">
        <v>9951</v>
      </c>
      <c r="S54" s="29">
        <v>10697656</v>
      </c>
      <c r="T54" s="29">
        <v>9214</v>
      </c>
      <c r="U54" s="30">
        <v>8609953</v>
      </c>
      <c r="V54" s="61">
        <f t="shared" si="35"/>
        <v>16340</v>
      </c>
      <c r="W54" s="62">
        <f t="shared" si="36"/>
        <v>15434950</v>
      </c>
      <c r="X54" s="56">
        <v>8380</v>
      </c>
      <c r="Y54" s="56">
        <v>8227738</v>
      </c>
      <c r="Z54" s="56">
        <v>7960</v>
      </c>
      <c r="AA54" s="57">
        <v>7207212</v>
      </c>
      <c r="AB54" s="48">
        <f t="shared" si="37"/>
        <v>13942</v>
      </c>
      <c r="AC54" s="35">
        <f t="shared" si="38"/>
        <v>13308356</v>
      </c>
      <c r="AD54" s="29">
        <v>7210</v>
      </c>
      <c r="AE54" s="29">
        <v>7151177</v>
      </c>
      <c r="AF54" s="29">
        <v>6732</v>
      </c>
      <c r="AG54" s="30">
        <v>6157179</v>
      </c>
      <c r="AH54" s="61">
        <f t="shared" si="39"/>
        <v>14127</v>
      </c>
      <c r="AI54" s="62">
        <f t="shared" si="40"/>
        <v>12616950</v>
      </c>
      <c r="AJ54" s="56">
        <v>7711</v>
      </c>
      <c r="AK54" s="56">
        <v>7176923</v>
      </c>
      <c r="AL54" s="56">
        <v>6416</v>
      </c>
      <c r="AM54" s="57">
        <v>5440027</v>
      </c>
      <c r="AN54" s="48">
        <f t="shared" si="41"/>
        <v>13285</v>
      </c>
      <c r="AO54" s="35">
        <f t="shared" si="41"/>
        <v>12141785</v>
      </c>
      <c r="AP54" s="29">
        <v>6999</v>
      </c>
      <c r="AQ54" s="29">
        <v>6754177</v>
      </c>
      <c r="AR54" s="29">
        <v>6286</v>
      </c>
      <c r="AS54" s="30">
        <v>5387608</v>
      </c>
    </row>
    <row r="55" spans="1:45" ht="33">
      <c r="A55" s="109"/>
      <c r="B55" s="108"/>
      <c r="C55" s="42" t="s">
        <v>95</v>
      </c>
      <c r="D55" s="95">
        <f t="shared" si="29"/>
        <v>53257</v>
      </c>
      <c r="E55" s="96">
        <f t="shared" si="30"/>
        <v>53170343</v>
      </c>
      <c r="F55" s="33">
        <v>25701</v>
      </c>
      <c r="G55" s="33">
        <v>26278531</v>
      </c>
      <c r="H55" s="33">
        <v>27556</v>
      </c>
      <c r="I55" s="34">
        <v>26891812</v>
      </c>
      <c r="J55" s="61">
        <f t="shared" si="31"/>
        <v>52878</v>
      </c>
      <c r="K55" s="62">
        <f t="shared" si="32"/>
        <v>50865217</v>
      </c>
      <c r="L55" s="56">
        <v>25643</v>
      </c>
      <c r="M55" s="56">
        <v>25257073</v>
      </c>
      <c r="N55" s="56">
        <v>27235</v>
      </c>
      <c r="O55" s="57">
        <v>25608144</v>
      </c>
      <c r="P55" s="48">
        <f t="shared" si="33"/>
        <v>47942</v>
      </c>
      <c r="Q55" s="35">
        <f t="shared" si="34"/>
        <v>46245548</v>
      </c>
      <c r="R55" s="29">
        <v>23081</v>
      </c>
      <c r="S55" s="29">
        <v>23360497</v>
      </c>
      <c r="T55" s="29">
        <v>24861</v>
      </c>
      <c r="U55" s="30">
        <v>22885051</v>
      </c>
      <c r="V55" s="61">
        <f t="shared" si="35"/>
        <v>44841</v>
      </c>
      <c r="W55" s="62">
        <f t="shared" si="36"/>
        <v>43696559</v>
      </c>
      <c r="X55" s="56">
        <v>21758</v>
      </c>
      <c r="Y55" s="56">
        <v>23518304</v>
      </c>
      <c r="Z55" s="56">
        <v>23083</v>
      </c>
      <c r="AA55" s="57">
        <v>20178255</v>
      </c>
      <c r="AB55" s="48">
        <f t="shared" si="37"/>
        <v>36128</v>
      </c>
      <c r="AC55" s="35">
        <f t="shared" si="38"/>
        <v>32495623</v>
      </c>
      <c r="AD55" s="29">
        <v>17884</v>
      </c>
      <c r="AE55" s="29">
        <v>16913569</v>
      </c>
      <c r="AF55" s="29">
        <v>18244</v>
      </c>
      <c r="AG55" s="30">
        <v>15582054</v>
      </c>
      <c r="AH55" s="61">
        <f t="shared" si="39"/>
        <v>35112</v>
      </c>
      <c r="AI55" s="62">
        <f t="shared" si="40"/>
        <v>31907111</v>
      </c>
      <c r="AJ55" s="56">
        <v>17854</v>
      </c>
      <c r="AK55" s="56">
        <v>17159272</v>
      </c>
      <c r="AL55" s="56">
        <v>17258</v>
      </c>
      <c r="AM55" s="57">
        <v>14747839</v>
      </c>
      <c r="AN55" s="48">
        <f t="shared" si="41"/>
        <v>31323</v>
      </c>
      <c r="AO55" s="35">
        <f t="shared" si="41"/>
        <v>28180250</v>
      </c>
      <c r="AP55" s="29">
        <v>15954</v>
      </c>
      <c r="AQ55" s="29">
        <v>15222936</v>
      </c>
      <c r="AR55" s="29">
        <v>15369</v>
      </c>
      <c r="AS55" s="30">
        <v>12957314</v>
      </c>
    </row>
    <row r="56" spans="1:45" ht="22.15" customHeight="1">
      <c r="A56" s="109"/>
      <c r="B56" s="108"/>
      <c r="C56" s="42" t="s">
        <v>47</v>
      </c>
      <c r="D56" s="95">
        <f t="shared" si="29"/>
        <v>70341</v>
      </c>
      <c r="E56" s="96">
        <f t="shared" si="30"/>
        <v>74806719</v>
      </c>
      <c r="F56" s="33">
        <v>37218</v>
      </c>
      <c r="G56" s="33">
        <v>41097177</v>
      </c>
      <c r="H56" s="33">
        <v>33123</v>
      </c>
      <c r="I56" s="34">
        <v>33709542</v>
      </c>
      <c r="J56" s="61">
        <f t="shared" si="31"/>
        <v>66571</v>
      </c>
      <c r="K56" s="62">
        <f t="shared" si="32"/>
        <v>69359641</v>
      </c>
      <c r="L56" s="56">
        <v>35538</v>
      </c>
      <c r="M56" s="56">
        <v>38573734</v>
      </c>
      <c r="N56" s="56">
        <v>31033</v>
      </c>
      <c r="O56" s="57">
        <v>30785907</v>
      </c>
      <c r="P56" s="48">
        <f t="shared" si="33"/>
        <v>63362</v>
      </c>
      <c r="Q56" s="35">
        <f t="shared" si="34"/>
        <v>64572332</v>
      </c>
      <c r="R56" s="29">
        <v>33027</v>
      </c>
      <c r="S56" s="29">
        <v>34679363</v>
      </c>
      <c r="T56" s="29">
        <v>30335</v>
      </c>
      <c r="U56" s="30">
        <v>29892969</v>
      </c>
      <c r="V56" s="61">
        <f t="shared" si="35"/>
        <v>58413</v>
      </c>
      <c r="W56" s="62">
        <f t="shared" si="36"/>
        <v>58843974</v>
      </c>
      <c r="X56" s="56">
        <v>30505</v>
      </c>
      <c r="Y56" s="56">
        <v>32128377</v>
      </c>
      <c r="Z56" s="56">
        <v>27908</v>
      </c>
      <c r="AA56" s="57">
        <v>26715597</v>
      </c>
      <c r="AB56" s="48">
        <f t="shared" si="37"/>
        <v>46426</v>
      </c>
      <c r="AC56" s="35">
        <f t="shared" si="38"/>
        <v>46530823</v>
      </c>
      <c r="AD56" s="29">
        <v>24766</v>
      </c>
      <c r="AE56" s="29">
        <v>26269851</v>
      </c>
      <c r="AF56" s="29">
        <v>21660</v>
      </c>
      <c r="AG56" s="30">
        <v>20260972</v>
      </c>
      <c r="AH56" s="61">
        <f t="shared" si="39"/>
        <v>44911</v>
      </c>
      <c r="AI56" s="62">
        <f t="shared" si="40"/>
        <v>45131516</v>
      </c>
      <c r="AJ56" s="56">
        <v>24141</v>
      </c>
      <c r="AK56" s="56">
        <v>25580898</v>
      </c>
      <c r="AL56" s="56">
        <v>20770</v>
      </c>
      <c r="AM56" s="57">
        <v>19550618</v>
      </c>
      <c r="AN56" s="48">
        <f t="shared" si="41"/>
        <v>40767</v>
      </c>
      <c r="AO56" s="35">
        <f t="shared" si="41"/>
        <v>40123882</v>
      </c>
      <c r="AP56" s="29">
        <v>22102</v>
      </c>
      <c r="AQ56" s="29">
        <v>23606241</v>
      </c>
      <c r="AR56" s="29">
        <v>18665</v>
      </c>
      <c r="AS56" s="30">
        <v>16517641</v>
      </c>
    </row>
    <row r="57" spans="1:45" ht="49.5">
      <c r="A57" s="109"/>
      <c r="B57" s="108"/>
      <c r="C57" s="42" t="s">
        <v>96</v>
      </c>
      <c r="D57" s="95">
        <f t="shared" si="29"/>
        <v>30439</v>
      </c>
      <c r="E57" s="96">
        <f t="shared" si="30"/>
        <v>31703230</v>
      </c>
      <c r="F57" s="33">
        <v>14713</v>
      </c>
      <c r="G57" s="33">
        <v>15579144</v>
      </c>
      <c r="H57" s="33">
        <v>15726</v>
      </c>
      <c r="I57" s="34">
        <v>16124086</v>
      </c>
      <c r="J57" s="61">
        <f t="shared" si="31"/>
        <v>29464</v>
      </c>
      <c r="K57" s="62">
        <f t="shared" si="32"/>
        <v>30314667</v>
      </c>
      <c r="L57" s="56">
        <v>14939</v>
      </c>
      <c r="M57" s="56">
        <v>15473072</v>
      </c>
      <c r="N57" s="56">
        <v>14525</v>
      </c>
      <c r="O57" s="57">
        <v>14841595</v>
      </c>
      <c r="P57" s="48">
        <f t="shared" si="33"/>
        <v>27634</v>
      </c>
      <c r="Q57" s="35">
        <f t="shared" si="34"/>
        <v>28087618</v>
      </c>
      <c r="R57" s="29">
        <v>13679</v>
      </c>
      <c r="S57" s="29">
        <v>13571538</v>
      </c>
      <c r="T57" s="29">
        <v>13955</v>
      </c>
      <c r="U57" s="30">
        <v>14516080</v>
      </c>
      <c r="V57" s="61">
        <f t="shared" si="35"/>
        <v>24657</v>
      </c>
      <c r="W57" s="62">
        <f t="shared" si="36"/>
        <v>24682756</v>
      </c>
      <c r="X57" s="56">
        <v>11664</v>
      </c>
      <c r="Y57" s="56">
        <v>11613394</v>
      </c>
      <c r="Z57" s="56">
        <v>12993</v>
      </c>
      <c r="AA57" s="57">
        <v>13069362</v>
      </c>
      <c r="AB57" s="48">
        <f t="shared" si="37"/>
        <v>20793</v>
      </c>
      <c r="AC57" s="35">
        <f t="shared" si="38"/>
        <v>20451439</v>
      </c>
      <c r="AD57" s="29">
        <v>9826</v>
      </c>
      <c r="AE57" s="29">
        <v>9433657</v>
      </c>
      <c r="AF57" s="29">
        <v>10967</v>
      </c>
      <c r="AG57" s="30">
        <v>11017782</v>
      </c>
      <c r="AH57" s="61">
        <f t="shared" si="39"/>
        <v>18847</v>
      </c>
      <c r="AI57" s="62">
        <f t="shared" si="40"/>
        <v>18987789</v>
      </c>
      <c r="AJ57" s="56">
        <v>8354</v>
      </c>
      <c r="AK57" s="56">
        <v>8265568</v>
      </c>
      <c r="AL57" s="56">
        <v>10493</v>
      </c>
      <c r="AM57" s="57">
        <v>10722221</v>
      </c>
      <c r="AN57" s="48">
        <f t="shared" si="41"/>
        <v>18668</v>
      </c>
      <c r="AO57" s="35">
        <f t="shared" si="41"/>
        <v>18493406</v>
      </c>
      <c r="AP57" s="29">
        <v>7853</v>
      </c>
      <c r="AQ57" s="29">
        <v>7610924</v>
      </c>
      <c r="AR57" s="29">
        <v>10815</v>
      </c>
      <c r="AS57" s="30">
        <v>10882482</v>
      </c>
    </row>
    <row r="58" spans="1:45" ht="22.15" customHeight="1">
      <c r="A58" s="109"/>
      <c r="B58" s="108"/>
      <c r="C58" s="42" t="s">
        <v>97</v>
      </c>
      <c r="D58" s="95">
        <f t="shared" si="29"/>
        <v>42429</v>
      </c>
      <c r="E58" s="96">
        <f t="shared" si="30"/>
        <v>44216244</v>
      </c>
      <c r="F58" s="33">
        <v>11589</v>
      </c>
      <c r="G58" s="33">
        <v>12079588</v>
      </c>
      <c r="H58" s="33">
        <v>30840</v>
      </c>
      <c r="I58" s="34">
        <v>32136656</v>
      </c>
      <c r="J58" s="61">
        <f t="shared" si="31"/>
        <v>41191</v>
      </c>
      <c r="K58" s="62">
        <f t="shared" si="32"/>
        <v>41401313</v>
      </c>
      <c r="L58" s="56">
        <v>11868</v>
      </c>
      <c r="M58" s="56">
        <v>12082974</v>
      </c>
      <c r="N58" s="56">
        <v>29323</v>
      </c>
      <c r="O58" s="57">
        <v>29318339</v>
      </c>
      <c r="P58" s="48">
        <f t="shared" si="33"/>
        <v>40469</v>
      </c>
      <c r="Q58" s="35">
        <f t="shared" si="34"/>
        <v>39338283</v>
      </c>
      <c r="R58" s="29">
        <v>11258</v>
      </c>
      <c r="S58" s="29">
        <v>11314083</v>
      </c>
      <c r="T58" s="29">
        <v>29211</v>
      </c>
      <c r="U58" s="30">
        <v>28024200</v>
      </c>
      <c r="V58" s="61">
        <f t="shared" si="35"/>
        <v>34615</v>
      </c>
      <c r="W58" s="62">
        <f t="shared" si="36"/>
        <v>32801653</v>
      </c>
      <c r="X58" s="56">
        <v>9967</v>
      </c>
      <c r="Y58" s="56">
        <v>9596440</v>
      </c>
      <c r="Z58" s="56">
        <v>24648</v>
      </c>
      <c r="AA58" s="57">
        <v>23205213</v>
      </c>
      <c r="AB58" s="48">
        <f t="shared" si="37"/>
        <v>27693</v>
      </c>
      <c r="AC58" s="35">
        <f t="shared" si="38"/>
        <v>26101348</v>
      </c>
      <c r="AD58" s="29">
        <v>7886</v>
      </c>
      <c r="AE58" s="29">
        <v>7570013</v>
      </c>
      <c r="AF58" s="29">
        <v>19807</v>
      </c>
      <c r="AG58" s="30">
        <v>18531335</v>
      </c>
      <c r="AH58" s="61">
        <f t="shared" si="39"/>
        <v>25708</v>
      </c>
      <c r="AI58" s="62">
        <f t="shared" si="40"/>
        <v>24473424</v>
      </c>
      <c r="AJ58" s="56">
        <v>7564</v>
      </c>
      <c r="AK58" s="56">
        <v>7334614</v>
      </c>
      <c r="AL58" s="56">
        <v>18144</v>
      </c>
      <c r="AM58" s="57">
        <v>17138810</v>
      </c>
      <c r="AN58" s="48">
        <f t="shared" si="41"/>
        <v>21571</v>
      </c>
      <c r="AO58" s="35">
        <f t="shared" si="41"/>
        <v>20049399</v>
      </c>
      <c r="AP58" s="29">
        <v>6529</v>
      </c>
      <c r="AQ58" s="29">
        <v>6280042</v>
      </c>
      <c r="AR58" s="29">
        <v>15042</v>
      </c>
      <c r="AS58" s="30">
        <v>13769357</v>
      </c>
    </row>
    <row r="59" spans="1:45" ht="33">
      <c r="A59" s="109"/>
      <c r="B59" s="108"/>
      <c r="C59" s="42" t="s">
        <v>98</v>
      </c>
      <c r="D59" s="95">
        <f t="shared" si="29"/>
        <v>107822</v>
      </c>
      <c r="E59" s="96">
        <f t="shared" si="30"/>
        <v>117696601</v>
      </c>
      <c r="F59" s="33">
        <v>20582</v>
      </c>
      <c r="G59" s="33">
        <v>22471586</v>
      </c>
      <c r="H59" s="33">
        <v>87240</v>
      </c>
      <c r="I59" s="34">
        <v>95225015</v>
      </c>
      <c r="J59" s="61">
        <f t="shared" si="31"/>
        <v>100388</v>
      </c>
      <c r="K59" s="62">
        <f t="shared" si="32"/>
        <v>107406418</v>
      </c>
      <c r="L59" s="56">
        <v>20592</v>
      </c>
      <c r="M59" s="56">
        <v>21743804</v>
      </c>
      <c r="N59" s="56">
        <v>79796</v>
      </c>
      <c r="O59" s="57">
        <v>85662614</v>
      </c>
      <c r="P59" s="48">
        <f t="shared" si="33"/>
        <v>93408</v>
      </c>
      <c r="Q59" s="35">
        <f t="shared" si="34"/>
        <v>99908983</v>
      </c>
      <c r="R59" s="29">
        <v>19103</v>
      </c>
      <c r="S59" s="29">
        <v>19794814</v>
      </c>
      <c r="T59" s="29">
        <v>74305</v>
      </c>
      <c r="U59" s="30">
        <v>80114169</v>
      </c>
      <c r="V59" s="61">
        <f t="shared" si="35"/>
        <v>84285</v>
      </c>
      <c r="W59" s="62">
        <f t="shared" si="36"/>
        <v>86880709</v>
      </c>
      <c r="X59" s="56">
        <v>17900</v>
      </c>
      <c r="Y59" s="56">
        <v>17571099</v>
      </c>
      <c r="Z59" s="56">
        <v>66385</v>
      </c>
      <c r="AA59" s="57">
        <v>69309610</v>
      </c>
      <c r="AB59" s="48">
        <f t="shared" si="37"/>
        <v>71832</v>
      </c>
      <c r="AC59" s="35">
        <f t="shared" si="38"/>
        <v>73106014</v>
      </c>
      <c r="AD59" s="29">
        <v>14890</v>
      </c>
      <c r="AE59" s="29">
        <v>14156012</v>
      </c>
      <c r="AF59" s="29">
        <v>56942</v>
      </c>
      <c r="AG59" s="30">
        <v>58950002</v>
      </c>
      <c r="AH59" s="61">
        <f t="shared" si="39"/>
        <v>68774</v>
      </c>
      <c r="AI59" s="62">
        <f t="shared" si="40"/>
        <v>70617521</v>
      </c>
      <c r="AJ59" s="56">
        <v>14644</v>
      </c>
      <c r="AK59" s="56">
        <v>14134016</v>
      </c>
      <c r="AL59" s="56">
        <v>54130</v>
      </c>
      <c r="AM59" s="57">
        <v>56483505</v>
      </c>
      <c r="AN59" s="48">
        <f t="shared" si="41"/>
        <v>64107</v>
      </c>
      <c r="AO59" s="35">
        <f t="shared" si="41"/>
        <v>64935160</v>
      </c>
      <c r="AP59" s="29">
        <v>13404</v>
      </c>
      <c r="AQ59" s="29">
        <v>12725947</v>
      </c>
      <c r="AR59" s="29">
        <v>50703</v>
      </c>
      <c r="AS59" s="30">
        <v>52209213</v>
      </c>
    </row>
    <row r="60" spans="1:45" ht="33">
      <c r="A60" s="109"/>
      <c r="B60" s="108"/>
      <c r="C60" s="42" t="s">
        <v>99</v>
      </c>
      <c r="D60" s="95">
        <f t="shared" si="29"/>
        <v>15427</v>
      </c>
      <c r="E60" s="96">
        <f t="shared" si="30"/>
        <v>15591698</v>
      </c>
      <c r="F60" s="33">
        <v>6471</v>
      </c>
      <c r="G60" s="33">
        <v>7033228</v>
      </c>
      <c r="H60" s="33">
        <v>8956</v>
      </c>
      <c r="I60" s="34">
        <v>8558470</v>
      </c>
      <c r="J60" s="61">
        <f t="shared" si="31"/>
        <v>15548</v>
      </c>
      <c r="K60" s="62">
        <f t="shared" si="32"/>
        <v>15261127</v>
      </c>
      <c r="L60" s="56">
        <v>7073</v>
      </c>
      <c r="M60" s="56">
        <v>7435604</v>
      </c>
      <c r="N60" s="56">
        <v>8475</v>
      </c>
      <c r="O60" s="57">
        <v>7825523</v>
      </c>
      <c r="P60" s="48">
        <f t="shared" si="33"/>
        <v>14347</v>
      </c>
      <c r="Q60" s="35">
        <f t="shared" si="34"/>
        <v>14156260</v>
      </c>
      <c r="R60" s="29">
        <v>6167</v>
      </c>
      <c r="S60" s="29">
        <v>6102102</v>
      </c>
      <c r="T60" s="29">
        <v>8180</v>
      </c>
      <c r="U60" s="30">
        <v>8054158</v>
      </c>
      <c r="V60" s="61">
        <f t="shared" si="35"/>
        <v>13853</v>
      </c>
      <c r="W60" s="62">
        <f t="shared" si="36"/>
        <v>12803883</v>
      </c>
      <c r="X60" s="56">
        <v>6010</v>
      </c>
      <c r="Y60" s="56">
        <v>5816359</v>
      </c>
      <c r="Z60" s="56">
        <v>7843</v>
      </c>
      <c r="AA60" s="57">
        <v>6987524</v>
      </c>
      <c r="AB60" s="48">
        <f t="shared" si="37"/>
        <v>11995</v>
      </c>
      <c r="AC60" s="35">
        <f t="shared" si="38"/>
        <v>10915932</v>
      </c>
      <c r="AD60" s="29">
        <v>5188</v>
      </c>
      <c r="AE60" s="29">
        <v>5242236</v>
      </c>
      <c r="AF60" s="29">
        <v>6807</v>
      </c>
      <c r="AG60" s="30">
        <v>5673696</v>
      </c>
      <c r="AH60" s="61">
        <f t="shared" si="39"/>
        <v>11718</v>
      </c>
      <c r="AI60" s="62">
        <f t="shared" si="40"/>
        <v>10283173</v>
      </c>
      <c r="AJ60" s="56">
        <v>5214</v>
      </c>
      <c r="AK60" s="56">
        <v>4870619</v>
      </c>
      <c r="AL60" s="56">
        <v>6504</v>
      </c>
      <c r="AM60" s="57">
        <v>5412554</v>
      </c>
      <c r="AN60" s="48">
        <f t="shared" si="41"/>
        <v>10499</v>
      </c>
      <c r="AO60" s="35">
        <f t="shared" si="41"/>
        <v>8892187</v>
      </c>
      <c r="AP60" s="29">
        <v>4356</v>
      </c>
      <c r="AQ60" s="29">
        <v>3886365</v>
      </c>
      <c r="AR60" s="29">
        <v>6143</v>
      </c>
      <c r="AS60" s="30">
        <v>5005822</v>
      </c>
    </row>
    <row r="61" spans="1:45" ht="22.15" customHeight="1" thickBot="1">
      <c r="A61" s="110"/>
      <c r="B61" s="111"/>
      <c r="C61" s="43" t="s">
        <v>49</v>
      </c>
      <c r="D61" s="97">
        <f t="shared" si="29"/>
        <v>91161</v>
      </c>
      <c r="E61" s="98">
        <f t="shared" si="30"/>
        <v>92629003</v>
      </c>
      <c r="F61" s="98">
        <v>34879</v>
      </c>
      <c r="G61" s="98">
        <v>37655183</v>
      </c>
      <c r="H61" s="98">
        <v>56282</v>
      </c>
      <c r="I61" s="99">
        <v>54973820</v>
      </c>
      <c r="J61" s="58">
        <f t="shared" si="31"/>
        <v>88263</v>
      </c>
      <c r="K61" s="59">
        <f t="shared" si="32"/>
        <v>87435696</v>
      </c>
      <c r="L61" s="59">
        <v>34131</v>
      </c>
      <c r="M61" s="59">
        <v>36209382</v>
      </c>
      <c r="N61" s="59">
        <v>54132</v>
      </c>
      <c r="O61" s="60">
        <v>51226314</v>
      </c>
      <c r="P61" s="47">
        <f t="shared" si="33"/>
        <v>93915</v>
      </c>
      <c r="Q61" s="31">
        <f t="shared" si="34"/>
        <v>91574741</v>
      </c>
      <c r="R61" s="31">
        <v>36849</v>
      </c>
      <c r="S61" s="31">
        <v>38444743</v>
      </c>
      <c r="T61" s="31">
        <v>57066</v>
      </c>
      <c r="U61" s="32">
        <v>53129998</v>
      </c>
      <c r="V61" s="58">
        <f t="shared" si="35"/>
        <v>87584</v>
      </c>
      <c r="W61" s="59">
        <f t="shared" si="36"/>
        <v>82715555</v>
      </c>
      <c r="X61" s="59">
        <v>33440</v>
      </c>
      <c r="Y61" s="59">
        <v>33221353</v>
      </c>
      <c r="Z61" s="59">
        <v>54144</v>
      </c>
      <c r="AA61" s="60">
        <v>49494202</v>
      </c>
      <c r="AB61" s="47">
        <f t="shared" si="37"/>
        <v>77261</v>
      </c>
      <c r="AC61" s="31">
        <f t="shared" si="38"/>
        <v>73913453</v>
      </c>
      <c r="AD61" s="31">
        <v>30057</v>
      </c>
      <c r="AE61" s="31">
        <v>30652621</v>
      </c>
      <c r="AF61" s="31">
        <v>47204</v>
      </c>
      <c r="AG61" s="32">
        <v>43260832</v>
      </c>
      <c r="AH61" s="58">
        <f t="shared" si="39"/>
        <v>75329</v>
      </c>
      <c r="AI61" s="59">
        <f t="shared" si="40"/>
        <v>71310391</v>
      </c>
      <c r="AJ61" s="59">
        <v>29448</v>
      </c>
      <c r="AK61" s="59">
        <v>29537338</v>
      </c>
      <c r="AL61" s="59">
        <v>45881</v>
      </c>
      <c r="AM61" s="60">
        <v>41773053</v>
      </c>
      <c r="AN61" s="47">
        <f t="shared" si="41"/>
        <v>74120</v>
      </c>
      <c r="AO61" s="31">
        <f t="shared" si="41"/>
        <v>69090244</v>
      </c>
      <c r="AP61" s="31">
        <v>29517</v>
      </c>
      <c r="AQ61" s="31">
        <v>29130620</v>
      </c>
      <c r="AR61" s="31">
        <v>44603</v>
      </c>
      <c r="AS61" s="32">
        <v>39959624</v>
      </c>
    </row>
    <row r="62" spans="1:45" s="25" customFormat="1" ht="86.25" customHeight="1">
      <c r="A62" s="23"/>
      <c r="B62" s="24"/>
      <c r="C62" s="24"/>
      <c r="D62" s="103" t="s">
        <v>114</v>
      </c>
      <c r="E62" s="151"/>
      <c r="F62" s="151"/>
      <c r="G62" s="151"/>
      <c r="H62" s="151"/>
      <c r="I62" s="151"/>
      <c r="J62" s="145" t="s">
        <v>125</v>
      </c>
      <c r="K62" s="146"/>
      <c r="L62" s="146"/>
      <c r="M62" s="146"/>
      <c r="N62" s="146"/>
      <c r="O62" s="146"/>
      <c r="P62" s="145" t="s">
        <v>126</v>
      </c>
      <c r="Q62" s="146"/>
      <c r="R62" s="146"/>
      <c r="S62" s="146"/>
      <c r="T62" s="146"/>
      <c r="U62" s="146"/>
      <c r="V62" s="145" t="s">
        <v>127</v>
      </c>
      <c r="W62" s="146"/>
      <c r="X62" s="146"/>
      <c r="Y62" s="146"/>
      <c r="Z62" s="146"/>
      <c r="AA62" s="146"/>
      <c r="AB62" s="145" t="s">
        <v>128</v>
      </c>
      <c r="AC62" s="146"/>
      <c r="AD62" s="146"/>
      <c r="AE62" s="146"/>
      <c r="AF62" s="146"/>
      <c r="AG62" s="146"/>
      <c r="AH62" s="145" t="s">
        <v>129</v>
      </c>
      <c r="AI62" s="146"/>
      <c r="AJ62" s="146"/>
      <c r="AK62" s="146"/>
      <c r="AL62" s="146"/>
      <c r="AM62" s="146"/>
      <c r="AN62" s="145" t="s">
        <v>130</v>
      </c>
      <c r="AO62" s="146"/>
      <c r="AP62" s="146"/>
      <c r="AQ62" s="146"/>
      <c r="AR62" s="146"/>
      <c r="AS62" s="146"/>
    </row>
  </sheetData>
  <mergeCells count="50">
    <mergeCell ref="A29:A41"/>
    <mergeCell ref="B29:B41"/>
    <mergeCell ref="B3:C5"/>
    <mergeCell ref="A42:A61"/>
    <mergeCell ref="B42:B61"/>
    <mergeCell ref="A6:A28"/>
    <mergeCell ref="B6:B28"/>
    <mergeCell ref="A3:A5"/>
    <mergeCell ref="V4:W4"/>
    <mergeCell ref="X4:Y4"/>
    <mergeCell ref="Z4:AA4"/>
    <mergeCell ref="P3:U3"/>
    <mergeCell ref="P4:Q4"/>
    <mergeCell ref="R4:S4"/>
    <mergeCell ref="T4:U4"/>
    <mergeCell ref="P62:U62"/>
    <mergeCell ref="J62:O62"/>
    <mergeCell ref="D4:E4"/>
    <mergeCell ref="F4:G4"/>
    <mergeCell ref="J4:K4"/>
    <mergeCell ref="L4:M4"/>
    <mergeCell ref="N4:O4"/>
    <mergeCell ref="H4:I4"/>
    <mergeCell ref="D1:I1"/>
    <mergeCell ref="D3:I3"/>
    <mergeCell ref="AN62:AS62"/>
    <mergeCell ref="AN4:AO4"/>
    <mergeCell ref="AP4:AQ4"/>
    <mergeCell ref="AR4:AS4"/>
    <mergeCell ref="AJ4:AK4"/>
    <mergeCell ref="AL4:AM4"/>
    <mergeCell ref="AH62:AM62"/>
    <mergeCell ref="AH4:AI4"/>
    <mergeCell ref="D62:I62"/>
    <mergeCell ref="AB4:AC4"/>
    <mergeCell ref="AD4:AE4"/>
    <mergeCell ref="AF4:AG4"/>
    <mergeCell ref="AB62:AG62"/>
    <mergeCell ref="V62:AA62"/>
    <mergeCell ref="AN3:AS3"/>
    <mergeCell ref="P1:U1"/>
    <mergeCell ref="J1:O1"/>
    <mergeCell ref="J3:O3"/>
    <mergeCell ref="AH1:AM1"/>
    <mergeCell ref="AN1:AS1"/>
    <mergeCell ref="AH3:AM3"/>
    <mergeCell ref="AB1:AG1"/>
    <mergeCell ref="V1:AA1"/>
    <mergeCell ref="AB3:AG3"/>
    <mergeCell ref="V3:AA3"/>
  </mergeCells>
  <phoneticPr fontId="12" type="noConversion"/>
  <printOptions horizontalCentered="1"/>
  <pageMargins left="0.15748031496062992" right="0.15748031496062992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2"/>
  <dimension ref="A1:AA63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25" style="6" customWidth="1"/>
    <col min="2" max="2" width="4.625" style="6" customWidth="1"/>
    <col min="3" max="3" width="14.75" style="6" customWidth="1"/>
    <col min="4" max="4" width="10.75" style="7" customWidth="1"/>
    <col min="5" max="5" width="13.625" style="7" customWidth="1"/>
    <col min="6" max="6" width="8.625" style="7" customWidth="1"/>
    <col min="7" max="7" width="12.75" style="7" customWidth="1"/>
    <col min="8" max="8" width="8.625" style="7" customWidth="1"/>
    <col min="9" max="9" width="12.75" style="7" customWidth="1"/>
    <col min="10" max="10" width="9.75" style="7" customWidth="1"/>
    <col min="11" max="11" width="13.625" style="7" customWidth="1"/>
    <col min="12" max="12" width="8.625" style="7" customWidth="1"/>
    <col min="13" max="13" width="12.75" style="7" customWidth="1"/>
    <col min="14" max="14" width="8.625" style="7" customWidth="1"/>
    <col min="15" max="15" width="12.75" style="7" customWidth="1"/>
    <col min="16" max="16" width="9.75" style="7" customWidth="1"/>
    <col min="17" max="17" width="13.625" style="7" customWidth="1"/>
    <col min="18" max="18" width="8.625" style="7" customWidth="1"/>
    <col min="19" max="19" width="12.75" style="7" customWidth="1"/>
    <col min="20" max="20" width="8.625" style="7" customWidth="1"/>
    <col min="21" max="21" width="12.75" style="7" customWidth="1"/>
    <col min="22" max="22" width="9.75" style="7" customWidth="1"/>
    <col min="23" max="23" width="13.625" style="7" customWidth="1"/>
    <col min="24" max="24" width="8.625" style="7" customWidth="1"/>
    <col min="25" max="25" width="12.75" style="7" customWidth="1"/>
    <col min="26" max="26" width="8.625" style="7" customWidth="1"/>
    <col min="27" max="27" width="12.75" style="7" customWidth="1"/>
    <col min="28" max="16384" width="9" style="7"/>
  </cols>
  <sheetData>
    <row r="1" spans="1:27" ht="40.9" customHeight="1">
      <c r="A1" s="36"/>
      <c r="B1" s="37"/>
      <c r="C1" s="37"/>
      <c r="D1" s="141" t="s">
        <v>108</v>
      </c>
      <c r="E1" s="141"/>
      <c r="F1" s="141"/>
      <c r="G1" s="141"/>
      <c r="H1" s="141"/>
      <c r="I1" s="141"/>
      <c r="J1" s="141" t="s">
        <v>108</v>
      </c>
      <c r="K1" s="141"/>
      <c r="L1" s="141"/>
      <c r="M1" s="141"/>
      <c r="N1" s="141"/>
      <c r="O1" s="141"/>
      <c r="P1" s="141" t="s">
        <v>108</v>
      </c>
      <c r="Q1" s="141"/>
      <c r="R1" s="141"/>
      <c r="S1" s="141"/>
      <c r="T1" s="141"/>
      <c r="U1" s="141"/>
      <c r="V1" s="141" t="s">
        <v>108</v>
      </c>
      <c r="W1" s="141"/>
      <c r="X1" s="141"/>
      <c r="Y1" s="141"/>
      <c r="Z1" s="141"/>
      <c r="AA1" s="141"/>
    </row>
    <row r="2" spans="1:27" ht="18" customHeight="1" thickBot="1"/>
    <row r="3" spans="1:27" s="6" customFormat="1" ht="23.45" customHeight="1">
      <c r="A3" s="112" t="s">
        <v>85</v>
      </c>
      <c r="B3" s="114" t="s">
        <v>68</v>
      </c>
      <c r="C3" s="115"/>
      <c r="D3" s="120" t="s">
        <v>70</v>
      </c>
      <c r="E3" s="121"/>
      <c r="F3" s="121"/>
      <c r="G3" s="121"/>
      <c r="H3" s="121"/>
      <c r="I3" s="122"/>
      <c r="J3" s="138" t="s">
        <v>71</v>
      </c>
      <c r="K3" s="139"/>
      <c r="L3" s="139"/>
      <c r="M3" s="139"/>
      <c r="N3" s="139"/>
      <c r="O3" s="140"/>
      <c r="P3" s="120" t="s">
        <v>72</v>
      </c>
      <c r="Q3" s="121"/>
      <c r="R3" s="121"/>
      <c r="S3" s="121"/>
      <c r="T3" s="121"/>
      <c r="U3" s="122"/>
      <c r="V3" s="138" t="s">
        <v>73</v>
      </c>
      <c r="W3" s="139"/>
      <c r="X3" s="139"/>
      <c r="Y3" s="139"/>
      <c r="Z3" s="139"/>
      <c r="AA3" s="140"/>
    </row>
    <row r="4" spans="1:27" s="6" customFormat="1" ht="23.45" customHeight="1">
      <c r="A4" s="113"/>
      <c r="B4" s="116"/>
      <c r="C4" s="117"/>
      <c r="D4" s="123" t="s">
        <v>80</v>
      </c>
      <c r="E4" s="124"/>
      <c r="F4" s="125" t="s">
        <v>79</v>
      </c>
      <c r="G4" s="124"/>
      <c r="H4" s="125" t="s">
        <v>78</v>
      </c>
      <c r="I4" s="126"/>
      <c r="J4" s="147" t="s">
        <v>80</v>
      </c>
      <c r="K4" s="148"/>
      <c r="L4" s="149" t="s">
        <v>79</v>
      </c>
      <c r="M4" s="148"/>
      <c r="N4" s="149" t="s">
        <v>78</v>
      </c>
      <c r="O4" s="150"/>
      <c r="P4" s="123" t="s">
        <v>80</v>
      </c>
      <c r="Q4" s="124"/>
      <c r="R4" s="125" t="s">
        <v>79</v>
      </c>
      <c r="S4" s="124"/>
      <c r="T4" s="125" t="s">
        <v>78</v>
      </c>
      <c r="U4" s="126"/>
      <c r="V4" s="147" t="s">
        <v>80</v>
      </c>
      <c r="W4" s="148"/>
      <c r="X4" s="149" t="s">
        <v>79</v>
      </c>
      <c r="Y4" s="148"/>
      <c r="Z4" s="149" t="s">
        <v>78</v>
      </c>
      <c r="AA4" s="150"/>
    </row>
    <row r="5" spans="1:27" ht="23.45" customHeight="1">
      <c r="A5" s="113"/>
      <c r="B5" s="118"/>
      <c r="C5" s="119"/>
      <c r="D5" s="49" t="s">
        <v>29</v>
      </c>
      <c r="E5" s="50" t="s">
        <v>30</v>
      </c>
      <c r="F5" s="50" t="s">
        <v>29</v>
      </c>
      <c r="G5" s="50" t="s">
        <v>30</v>
      </c>
      <c r="H5" s="50" t="s">
        <v>29</v>
      </c>
      <c r="I5" s="51" t="s">
        <v>30</v>
      </c>
      <c r="J5" s="44" t="s">
        <v>29</v>
      </c>
      <c r="K5" s="3" t="s">
        <v>30</v>
      </c>
      <c r="L5" s="3" t="s">
        <v>29</v>
      </c>
      <c r="M5" s="3" t="s">
        <v>30</v>
      </c>
      <c r="N5" s="3" t="s">
        <v>29</v>
      </c>
      <c r="O5" s="4" t="s">
        <v>30</v>
      </c>
      <c r="P5" s="49" t="s">
        <v>29</v>
      </c>
      <c r="Q5" s="50" t="s">
        <v>30</v>
      </c>
      <c r="R5" s="50" t="s">
        <v>29</v>
      </c>
      <c r="S5" s="50" t="s">
        <v>30</v>
      </c>
      <c r="T5" s="50" t="s">
        <v>29</v>
      </c>
      <c r="U5" s="51" t="s">
        <v>30</v>
      </c>
      <c r="V5" s="44" t="s">
        <v>29</v>
      </c>
      <c r="W5" s="3" t="s">
        <v>30</v>
      </c>
      <c r="X5" s="3" t="s">
        <v>29</v>
      </c>
      <c r="Y5" s="3" t="s">
        <v>30</v>
      </c>
      <c r="Z5" s="3" t="s">
        <v>29</v>
      </c>
      <c r="AA5" s="4" t="s">
        <v>30</v>
      </c>
    </row>
    <row r="6" spans="1:27" ht="24.6" customHeight="1">
      <c r="A6" s="105" t="s">
        <v>84</v>
      </c>
      <c r="B6" s="107" t="s">
        <v>52</v>
      </c>
      <c r="C6" s="38" t="s">
        <v>0</v>
      </c>
      <c r="D6" s="69">
        <f>SUM(D7:D28)+22293</f>
        <v>1166560</v>
      </c>
      <c r="E6" s="70">
        <f>SUM(E7:E28)+18686580</f>
        <v>1108360656</v>
      </c>
      <c r="F6" s="70">
        <f>SUM(F7:F28)</f>
        <v>651420</v>
      </c>
      <c r="G6" s="70">
        <f>SUM(G7:G28)</f>
        <v>642814531</v>
      </c>
      <c r="H6" s="70">
        <f>SUM(H7:H28)</f>
        <v>492847</v>
      </c>
      <c r="I6" s="71">
        <f>SUM(I7:I28)</f>
        <v>446859545</v>
      </c>
      <c r="J6" s="65">
        <f>SUM(J7:J28)+13348</f>
        <v>882156</v>
      </c>
      <c r="K6" s="14">
        <f>SUM(K7:K28)+11041909</f>
        <v>851513015</v>
      </c>
      <c r="L6" s="14">
        <f>SUM(L7:L28)</f>
        <v>495653</v>
      </c>
      <c r="M6" s="14">
        <f>SUM(M7:M28)</f>
        <v>497053963</v>
      </c>
      <c r="N6" s="14">
        <f>SUM(N7:N28)</f>
        <v>373155</v>
      </c>
      <c r="O6" s="15">
        <f>SUM(O7:O28)</f>
        <v>343417143</v>
      </c>
      <c r="P6" s="69">
        <f>SUM(P7:P28)+15398</f>
        <v>1556996</v>
      </c>
      <c r="Q6" s="70">
        <f>SUM(Q7:Q28)+13197401</f>
        <v>1457748266</v>
      </c>
      <c r="R6" s="70">
        <f>SUM(R7:R28)</f>
        <v>880392</v>
      </c>
      <c r="S6" s="70">
        <f>SUM(S7:S28)</f>
        <v>853498571</v>
      </c>
      <c r="T6" s="70">
        <f>SUM(T7:T28)</f>
        <v>661206</v>
      </c>
      <c r="U6" s="71">
        <f>SUM(U7:U28)</f>
        <v>591052294</v>
      </c>
      <c r="V6" s="65">
        <f>SUM(V7:V28)+24060</f>
        <v>1124742</v>
      </c>
      <c r="W6" s="14">
        <f>SUM(W7:W28)+18400092</f>
        <v>1029620182</v>
      </c>
      <c r="X6" s="14">
        <f>SUM(X7:X28)</f>
        <v>637528</v>
      </c>
      <c r="Y6" s="14">
        <f>SUM(Y7:Y28)</f>
        <v>605975678</v>
      </c>
      <c r="Z6" s="14">
        <f>SUM(Z7:Z28)</f>
        <v>463154</v>
      </c>
      <c r="AA6" s="15">
        <f>SUM(AA7:AA28)</f>
        <v>405244412</v>
      </c>
    </row>
    <row r="7" spans="1:27" ht="24.6" customHeight="1">
      <c r="A7" s="106"/>
      <c r="B7" s="108"/>
      <c r="C7" s="38" t="s">
        <v>54</v>
      </c>
      <c r="D7" s="69">
        <f t="shared" ref="D7:D26" si="0">F7+H7</f>
        <v>208545</v>
      </c>
      <c r="E7" s="70">
        <f t="shared" ref="E7:E26" si="1">G7+I7</f>
        <v>165038103</v>
      </c>
      <c r="F7" s="70">
        <v>109484</v>
      </c>
      <c r="G7" s="70">
        <v>92005021</v>
      </c>
      <c r="H7" s="70">
        <v>99061</v>
      </c>
      <c r="I7" s="71">
        <v>73033082</v>
      </c>
      <c r="J7" s="65">
        <f t="shared" ref="J7:J26" si="2">L7+N7</f>
        <v>154224</v>
      </c>
      <c r="K7" s="14">
        <f t="shared" ref="K7:K26" si="3">M7+O7</f>
        <v>126134140</v>
      </c>
      <c r="L7" s="14">
        <v>80108</v>
      </c>
      <c r="M7" s="14">
        <v>70472389</v>
      </c>
      <c r="N7" s="14">
        <v>74116</v>
      </c>
      <c r="O7" s="15">
        <v>55661751</v>
      </c>
      <c r="P7" s="69">
        <f t="shared" ref="P7:P26" si="4">R7+T7</f>
        <v>278328</v>
      </c>
      <c r="Q7" s="70">
        <f t="shared" ref="Q7:Q26" si="5">S7+U7</f>
        <v>219057637</v>
      </c>
      <c r="R7" s="70">
        <v>144580</v>
      </c>
      <c r="S7" s="70">
        <v>121023913</v>
      </c>
      <c r="T7" s="70">
        <v>133748</v>
      </c>
      <c r="U7" s="71">
        <v>98033724</v>
      </c>
      <c r="V7" s="65">
        <f t="shared" ref="V7:W11" si="6">X7+Z7</f>
        <v>197993</v>
      </c>
      <c r="W7" s="14">
        <f t="shared" si="6"/>
        <v>149990410</v>
      </c>
      <c r="X7" s="14">
        <v>104790</v>
      </c>
      <c r="Y7" s="14">
        <v>84183366</v>
      </c>
      <c r="Z7" s="14">
        <v>93203</v>
      </c>
      <c r="AA7" s="15">
        <v>65807044</v>
      </c>
    </row>
    <row r="8" spans="1:27" ht="24.6" customHeight="1">
      <c r="A8" s="106"/>
      <c r="B8" s="108"/>
      <c r="C8" s="38" t="s">
        <v>55</v>
      </c>
      <c r="D8" s="69">
        <f t="shared" si="0"/>
        <v>254989</v>
      </c>
      <c r="E8" s="70">
        <f t="shared" si="1"/>
        <v>219625723</v>
      </c>
      <c r="F8" s="70">
        <v>127300</v>
      </c>
      <c r="G8" s="70">
        <v>113547953</v>
      </c>
      <c r="H8" s="70">
        <v>127689</v>
      </c>
      <c r="I8" s="71">
        <v>106077770</v>
      </c>
      <c r="J8" s="65">
        <f t="shared" si="2"/>
        <v>187345</v>
      </c>
      <c r="K8" s="14">
        <f t="shared" si="3"/>
        <v>164904712</v>
      </c>
      <c r="L8" s="14">
        <v>93643</v>
      </c>
      <c r="M8" s="14">
        <v>86168757</v>
      </c>
      <c r="N8" s="14">
        <v>93702</v>
      </c>
      <c r="O8" s="15">
        <v>78735955</v>
      </c>
      <c r="P8" s="69">
        <f t="shared" si="4"/>
        <v>331949</v>
      </c>
      <c r="Q8" s="70">
        <f t="shared" si="5"/>
        <v>275426046</v>
      </c>
      <c r="R8" s="70">
        <v>165330</v>
      </c>
      <c r="S8" s="70">
        <v>143259366</v>
      </c>
      <c r="T8" s="70">
        <v>166619</v>
      </c>
      <c r="U8" s="71">
        <v>132166680</v>
      </c>
      <c r="V8" s="65">
        <f t="shared" si="6"/>
        <v>229905</v>
      </c>
      <c r="W8" s="14">
        <f t="shared" si="6"/>
        <v>187063789</v>
      </c>
      <c r="X8" s="14">
        <v>116313</v>
      </c>
      <c r="Y8" s="14">
        <v>99075735</v>
      </c>
      <c r="Z8" s="14">
        <v>113592</v>
      </c>
      <c r="AA8" s="15">
        <v>87988054</v>
      </c>
    </row>
    <row r="9" spans="1:27" ht="24.6" customHeight="1">
      <c r="A9" s="106"/>
      <c r="B9" s="108"/>
      <c r="C9" s="38" t="s">
        <v>56</v>
      </c>
      <c r="D9" s="69">
        <f t="shared" si="0"/>
        <v>150397</v>
      </c>
      <c r="E9" s="70">
        <f t="shared" si="1"/>
        <v>150442125</v>
      </c>
      <c r="F9" s="70">
        <v>93302</v>
      </c>
      <c r="G9" s="70">
        <v>91896320</v>
      </c>
      <c r="H9" s="70">
        <v>57095</v>
      </c>
      <c r="I9" s="71">
        <v>58545805</v>
      </c>
      <c r="J9" s="65">
        <f t="shared" si="2"/>
        <v>112373</v>
      </c>
      <c r="K9" s="14">
        <f t="shared" si="3"/>
        <v>116382698</v>
      </c>
      <c r="L9" s="14">
        <v>69325</v>
      </c>
      <c r="M9" s="14">
        <v>71654586</v>
      </c>
      <c r="N9" s="14">
        <v>43048</v>
      </c>
      <c r="O9" s="15">
        <v>44728112</v>
      </c>
      <c r="P9" s="69">
        <f t="shared" si="4"/>
        <v>202318</v>
      </c>
      <c r="Q9" s="70">
        <f t="shared" si="5"/>
        <v>200369317</v>
      </c>
      <c r="R9" s="70">
        <v>125370</v>
      </c>
      <c r="S9" s="70">
        <v>122682497</v>
      </c>
      <c r="T9" s="70">
        <v>76948</v>
      </c>
      <c r="U9" s="71">
        <v>77686820</v>
      </c>
      <c r="V9" s="65">
        <f t="shared" si="6"/>
        <v>143498</v>
      </c>
      <c r="W9" s="14">
        <f t="shared" si="6"/>
        <v>139645010</v>
      </c>
      <c r="X9" s="14">
        <v>91175</v>
      </c>
      <c r="Y9" s="14">
        <v>86912701</v>
      </c>
      <c r="Z9" s="14">
        <v>52323</v>
      </c>
      <c r="AA9" s="15">
        <v>52732309</v>
      </c>
    </row>
    <row r="10" spans="1:27" ht="24.6" customHeight="1">
      <c r="A10" s="106"/>
      <c r="B10" s="108"/>
      <c r="C10" s="38" t="s">
        <v>57</v>
      </c>
      <c r="D10" s="69">
        <f t="shared" si="0"/>
        <v>66420</v>
      </c>
      <c r="E10" s="70">
        <f t="shared" si="1"/>
        <v>73424657</v>
      </c>
      <c r="F10" s="70">
        <v>40614</v>
      </c>
      <c r="G10" s="70">
        <v>45731126</v>
      </c>
      <c r="H10" s="70">
        <v>25806</v>
      </c>
      <c r="I10" s="71">
        <v>27693531</v>
      </c>
      <c r="J10" s="65">
        <f t="shared" si="2"/>
        <v>53390</v>
      </c>
      <c r="K10" s="14">
        <f t="shared" si="3"/>
        <v>59411834</v>
      </c>
      <c r="L10" s="14">
        <v>32467</v>
      </c>
      <c r="M10" s="14">
        <v>36494855</v>
      </c>
      <c r="N10" s="14">
        <v>20923</v>
      </c>
      <c r="O10" s="15">
        <v>22916979</v>
      </c>
      <c r="P10" s="69">
        <f t="shared" si="4"/>
        <v>97575</v>
      </c>
      <c r="Q10" s="70">
        <f t="shared" si="5"/>
        <v>104422234</v>
      </c>
      <c r="R10" s="70">
        <v>61072</v>
      </c>
      <c r="S10" s="70">
        <v>65218355</v>
      </c>
      <c r="T10" s="70">
        <v>36503</v>
      </c>
      <c r="U10" s="71">
        <v>39203879</v>
      </c>
      <c r="V10" s="65">
        <f t="shared" si="6"/>
        <v>67424</v>
      </c>
      <c r="W10" s="14">
        <f t="shared" si="6"/>
        <v>71947849</v>
      </c>
      <c r="X10" s="14">
        <v>43091</v>
      </c>
      <c r="Y10" s="14">
        <v>46102083</v>
      </c>
      <c r="Z10" s="14">
        <v>24333</v>
      </c>
      <c r="AA10" s="15">
        <v>25845766</v>
      </c>
    </row>
    <row r="11" spans="1:27" ht="24.6" customHeight="1">
      <c r="A11" s="106"/>
      <c r="B11" s="108"/>
      <c r="C11" s="38" t="s">
        <v>58</v>
      </c>
      <c r="D11" s="69">
        <f t="shared" si="0"/>
        <v>126609</v>
      </c>
      <c r="E11" s="70">
        <f t="shared" si="1"/>
        <v>139237136</v>
      </c>
      <c r="F11" s="70">
        <v>78946</v>
      </c>
      <c r="G11" s="70">
        <v>87931687</v>
      </c>
      <c r="H11" s="70">
        <v>47663</v>
      </c>
      <c r="I11" s="71">
        <v>51305449</v>
      </c>
      <c r="J11" s="65">
        <f t="shared" si="2"/>
        <v>99651</v>
      </c>
      <c r="K11" s="14">
        <f t="shared" si="3"/>
        <v>110042134</v>
      </c>
      <c r="L11" s="14">
        <v>63151</v>
      </c>
      <c r="M11" s="14">
        <v>69403023</v>
      </c>
      <c r="N11" s="14">
        <v>36500</v>
      </c>
      <c r="O11" s="15">
        <v>40639111</v>
      </c>
      <c r="P11" s="69">
        <f t="shared" si="4"/>
        <v>170110</v>
      </c>
      <c r="Q11" s="70">
        <f t="shared" si="5"/>
        <v>185331777</v>
      </c>
      <c r="R11" s="70">
        <v>107235</v>
      </c>
      <c r="S11" s="70">
        <v>117492541</v>
      </c>
      <c r="T11" s="70">
        <v>62875</v>
      </c>
      <c r="U11" s="71">
        <v>67839236</v>
      </c>
      <c r="V11" s="65">
        <f t="shared" si="6"/>
        <v>119660</v>
      </c>
      <c r="W11" s="14">
        <f t="shared" si="6"/>
        <v>130953074</v>
      </c>
      <c r="X11" s="14">
        <v>76729</v>
      </c>
      <c r="Y11" s="14">
        <v>84474641</v>
      </c>
      <c r="Z11" s="14">
        <v>42931</v>
      </c>
      <c r="AA11" s="15">
        <v>46478433</v>
      </c>
    </row>
    <row r="12" spans="1:27" ht="24.6" customHeight="1">
      <c r="A12" s="106"/>
      <c r="B12" s="108"/>
      <c r="C12" s="39" t="s">
        <v>2</v>
      </c>
      <c r="D12" s="72">
        <f t="shared" si="0"/>
        <v>23857</v>
      </c>
      <c r="E12" s="73">
        <f t="shared" si="1"/>
        <v>20409282</v>
      </c>
      <c r="F12" s="73">
        <v>14114</v>
      </c>
      <c r="G12" s="73">
        <v>13740423</v>
      </c>
      <c r="H12" s="73">
        <v>9743</v>
      </c>
      <c r="I12" s="74">
        <v>6668859</v>
      </c>
      <c r="J12" s="66">
        <f t="shared" si="2"/>
        <v>19174</v>
      </c>
      <c r="K12" s="16">
        <f t="shared" si="3"/>
        <v>17652306</v>
      </c>
      <c r="L12" s="16">
        <v>11666</v>
      </c>
      <c r="M12" s="16">
        <v>11954684</v>
      </c>
      <c r="N12" s="16">
        <v>7508</v>
      </c>
      <c r="O12" s="17">
        <v>5697622</v>
      </c>
      <c r="P12" s="72">
        <f t="shared" si="4"/>
        <v>26745</v>
      </c>
      <c r="Q12" s="73">
        <f t="shared" si="5"/>
        <v>29559918</v>
      </c>
      <c r="R12" s="73">
        <v>16989</v>
      </c>
      <c r="S12" s="73">
        <v>19926781</v>
      </c>
      <c r="T12" s="73">
        <v>9756</v>
      </c>
      <c r="U12" s="74">
        <v>9633137</v>
      </c>
      <c r="V12" s="66">
        <f t="shared" ref="V12:V26" si="7">X12+Z12</f>
        <v>25732</v>
      </c>
      <c r="W12" s="16">
        <f t="shared" ref="W12:W26" si="8">Y12+AA12</f>
        <v>20662765</v>
      </c>
      <c r="X12" s="16">
        <v>14343</v>
      </c>
      <c r="Y12" s="16">
        <v>13291898</v>
      </c>
      <c r="Z12" s="16">
        <v>11389</v>
      </c>
      <c r="AA12" s="17">
        <v>7370867</v>
      </c>
    </row>
    <row r="13" spans="1:27" ht="24.6" customHeight="1">
      <c r="A13" s="106"/>
      <c r="B13" s="108"/>
      <c r="C13" s="39" t="s">
        <v>3</v>
      </c>
      <c r="D13" s="72">
        <f t="shared" si="0"/>
        <v>64631</v>
      </c>
      <c r="E13" s="73">
        <f t="shared" si="1"/>
        <v>81409296</v>
      </c>
      <c r="F13" s="73">
        <v>40510</v>
      </c>
      <c r="G13" s="73">
        <v>52600967</v>
      </c>
      <c r="H13" s="73">
        <v>24121</v>
      </c>
      <c r="I13" s="74">
        <v>28808329</v>
      </c>
      <c r="J13" s="66">
        <f t="shared" si="2"/>
        <v>47726</v>
      </c>
      <c r="K13" s="16">
        <f t="shared" si="3"/>
        <v>57532464</v>
      </c>
      <c r="L13" s="16">
        <v>29860</v>
      </c>
      <c r="M13" s="16">
        <v>36592571</v>
      </c>
      <c r="N13" s="16">
        <v>17866</v>
      </c>
      <c r="O13" s="17">
        <v>20939893</v>
      </c>
      <c r="P13" s="72">
        <f t="shared" si="4"/>
        <v>84005</v>
      </c>
      <c r="Q13" s="73">
        <f t="shared" si="5"/>
        <v>98498857</v>
      </c>
      <c r="R13" s="73">
        <v>53435</v>
      </c>
      <c r="S13" s="73">
        <v>64033892</v>
      </c>
      <c r="T13" s="73">
        <v>30570</v>
      </c>
      <c r="U13" s="74">
        <v>34464965</v>
      </c>
      <c r="V13" s="66">
        <f t="shared" si="7"/>
        <v>62895</v>
      </c>
      <c r="W13" s="16">
        <f t="shared" si="8"/>
        <v>71714317</v>
      </c>
      <c r="X13" s="16">
        <v>40029</v>
      </c>
      <c r="Y13" s="16">
        <v>46133800</v>
      </c>
      <c r="Z13" s="16">
        <v>22866</v>
      </c>
      <c r="AA13" s="17">
        <v>25580517</v>
      </c>
    </row>
    <row r="14" spans="1:27" ht="24.6" customHeight="1">
      <c r="A14" s="106"/>
      <c r="B14" s="108"/>
      <c r="C14" s="39" t="s">
        <v>4</v>
      </c>
      <c r="D14" s="72">
        <f t="shared" si="0"/>
        <v>13162</v>
      </c>
      <c r="E14" s="73">
        <f t="shared" si="1"/>
        <v>15061547</v>
      </c>
      <c r="F14" s="73">
        <v>8290</v>
      </c>
      <c r="G14" s="73">
        <v>9817481</v>
      </c>
      <c r="H14" s="73">
        <v>4872</v>
      </c>
      <c r="I14" s="74">
        <v>5244066</v>
      </c>
      <c r="J14" s="66">
        <f t="shared" si="2"/>
        <v>9636</v>
      </c>
      <c r="K14" s="16">
        <f t="shared" si="3"/>
        <v>11572049</v>
      </c>
      <c r="L14" s="16">
        <v>5894</v>
      </c>
      <c r="M14" s="16">
        <v>7210657</v>
      </c>
      <c r="N14" s="16">
        <v>3742</v>
      </c>
      <c r="O14" s="17">
        <v>4361392</v>
      </c>
      <c r="P14" s="72">
        <f t="shared" si="4"/>
        <v>16603</v>
      </c>
      <c r="Q14" s="73">
        <f t="shared" si="5"/>
        <v>19060271</v>
      </c>
      <c r="R14" s="73">
        <v>10448</v>
      </c>
      <c r="S14" s="73">
        <v>12475464</v>
      </c>
      <c r="T14" s="73">
        <v>6155</v>
      </c>
      <c r="U14" s="74">
        <v>6584807</v>
      </c>
      <c r="V14" s="66">
        <f t="shared" si="7"/>
        <v>11777</v>
      </c>
      <c r="W14" s="16">
        <f t="shared" si="8"/>
        <v>12928815</v>
      </c>
      <c r="X14" s="16">
        <v>7745</v>
      </c>
      <c r="Y14" s="16">
        <v>8665565</v>
      </c>
      <c r="Z14" s="16">
        <v>4032</v>
      </c>
      <c r="AA14" s="17">
        <v>4263250</v>
      </c>
    </row>
    <row r="15" spans="1:27" ht="24.6" customHeight="1">
      <c r="A15" s="106"/>
      <c r="B15" s="108"/>
      <c r="C15" s="39" t="s">
        <v>5</v>
      </c>
      <c r="D15" s="72">
        <f t="shared" si="0"/>
        <v>8710</v>
      </c>
      <c r="E15" s="73">
        <f t="shared" si="1"/>
        <v>10236243</v>
      </c>
      <c r="F15" s="73">
        <v>5875</v>
      </c>
      <c r="G15" s="73">
        <v>7116777</v>
      </c>
      <c r="H15" s="73">
        <v>2835</v>
      </c>
      <c r="I15" s="74">
        <v>3119466</v>
      </c>
      <c r="J15" s="66">
        <f t="shared" si="2"/>
        <v>7224</v>
      </c>
      <c r="K15" s="16">
        <f t="shared" si="3"/>
        <v>8016191</v>
      </c>
      <c r="L15" s="16">
        <v>4721</v>
      </c>
      <c r="M15" s="16">
        <v>5521381</v>
      </c>
      <c r="N15" s="16">
        <v>2503</v>
      </c>
      <c r="O15" s="17">
        <v>2494810</v>
      </c>
      <c r="P15" s="72">
        <f t="shared" si="4"/>
        <v>12953</v>
      </c>
      <c r="Q15" s="73">
        <f t="shared" si="5"/>
        <v>14442606</v>
      </c>
      <c r="R15" s="73">
        <v>8306</v>
      </c>
      <c r="S15" s="73">
        <v>9298504</v>
      </c>
      <c r="T15" s="73">
        <v>4647</v>
      </c>
      <c r="U15" s="74">
        <v>5144102</v>
      </c>
      <c r="V15" s="66">
        <f t="shared" si="7"/>
        <v>9694</v>
      </c>
      <c r="W15" s="16">
        <f t="shared" si="8"/>
        <v>10239408</v>
      </c>
      <c r="X15" s="16">
        <v>6363</v>
      </c>
      <c r="Y15" s="16">
        <v>6615060</v>
      </c>
      <c r="Z15" s="16">
        <v>3331</v>
      </c>
      <c r="AA15" s="17">
        <v>3624348</v>
      </c>
    </row>
    <row r="16" spans="1:27" ht="24.6" customHeight="1">
      <c r="A16" s="106"/>
      <c r="B16" s="108"/>
      <c r="C16" s="39" t="s">
        <v>7</v>
      </c>
      <c r="D16" s="72">
        <f t="shared" si="0"/>
        <v>83221</v>
      </c>
      <c r="E16" s="73">
        <f t="shared" si="1"/>
        <v>81111623</v>
      </c>
      <c r="F16" s="73">
        <v>50936</v>
      </c>
      <c r="G16" s="73">
        <v>50380221</v>
      </c>
      <c r="H16" s="73">
        <v>32285</v>
      </c>
      <c r="I16" s="74">
        <v>30731402</v>
      </c>
      <c r="J16" s="66">
        <f t="shared" si="2"/>
        <v>64813</v>
      </c>
      <c r="K16" s="16">
        <f t="shared" si="3"/>
        <v>63619275</v>
      </c>
      <c r="L16" s="16">
        <v>39587</v>
      </c>
      <c r="M16" s="16">
        <v>39200371</v>
      </c>
      <c r="N16" s="16">
        <v>25226</v>
      </c>
      <c r="O16" s="17">
        <v>24418904</v>
      </c>
      <c r="P16" s="72">
        <f t="shared" si="4"/>
        <v>119697</v>
      </c>
      <c r="Q16" s="73">
        <f t="shared" si="5"/>
        <v>113517201</v>
      </c>
      <c r="R16" s="73">
        <v>72702</v>
      </c>
      <c r="S16" s="73">
        <v>69380312</v>
      </c>
      <c r="T16" s="73">
        <v>46995</v>
      </c>
      <c r="U16" s="74">
        <v>44136889</v>
      </c>
      <c r="V16" s="66">
        <f t="shared" si="7"/>
        <v>86168</v>
      </c>
      <c r="W16" s="16">
        <f t="shared" si="8"/>
        <v>81508769</v>
      </c>
      <c r="X16" s="16">
        <v>52339</v>
      </c>
      <c r="Y16" s="16">
        <v>49467458</v>
      </c>
      <c r="Z16" s="16">
        <v>33829</v>
      </c>
      <c r="AA16" s="17">
        <v>32041311</v>
      </c>
    </row>
    <row r="17" spans="1:27" ht="24.6" customHeight="1">
      <c r="A17" s="106"/>
      <c r="B17" s="108"/>
      <c r="C17" s="39" t="s">
        <v>8</v>
      </c>
      <c r="D17" s="72">
        <f t="shared" si="0"/>
        <v>14031</v>
      </c>
      <c r="E17" s="73">
        <f t="shared" si="1"/>
        <v>16173379</v>
      </c>
      <c r="F17" s="73">
        <v>7646</v>
      </c>
      <c r="G17" s="73">
        <v>8473209</v>
      </c>
      <c r="H17" s="73">
        <v>6385</v>
      </c>
      <c r="I17" s="74">
        <v>7700170</v>
      </c>
      <c r="J17" s="66">
        <f t="shared" si="2"/>
        <v>11698</v>
      </c>
      <c r="K17" s="16">
        <f t="shared" si="3"/>
        <v>13194103</v>
      </c>
      <c r="L17" s="16">
        <v>6654</v>
      </c>
      <c r="M17" s="16">
        <v>7263741</v>
      </c>
      <c r="N17" s="16">
        <v>5044</v>
      </c>
      <c r="O17" s="17">
        <v>5930362</v>
      </c>
      <c r="P17" s="72">
        <f t="shared" si="4"/>
        <v>21673</v>
      </c>
      <c r="Q17" s="73">
        <f t="shared" si="5"/>
        <v>24954603</v>
      </c>
      <c r="R17" s="73">
        <v>12252</v>
      </c>
      <c r="S17" s="73">
        <v>13679784</v>
      </c>
      <c r="T17" s="73">
        <v>9421</v>
      </c>
      <c r="U17" s="74">
        <v>11274819</v>
      </c>
      <c r="V17" s="66">
        <f t="shared" si="7"/>
        <v>14734</v>
      </c>
      <c r="W17" s="16">
        <f t="shared" si="8"/>
        <v>16066624</v>
      </c>
      <c r="X17" s="16">
        <v>8514</v>
      </c>
      <c r="Y17" s="16">
        <v>8964263</v>
      </c>
      <c r="Z17" s="16">
        <v>6220</v>
      </c>
      <c r="AA17" s="17">
        <v>7102361</v>
      </c>
    </row>
    <row r="18" spans="1:27" ht="24.6" customHeight="1">
      <c r="A18" s="106"/>
      <c r="B18" s="108"/>
      <c r="C18" s="39" t="s">
        <v>9</v>
      </c>
      <c r="D18" s="72">
        <f t="shared" si="0"/>
        <v>15476</v>
      </c>
      <c r="E18" s="73">
        <f t="shared" si="1"/>
        <v>14368194</v>
      </c>
      <c r="F18" s="73">
        <v>9274</v>
      </c>
      <c r="G18" s="73">
        <v>8756758</v>
      </c>
      <c r="H18" s="73">
        <v>6202</v>
      </c>
      <c r="I18" s="74">
        <v>5611436</v>
      </c>
      <c r="J18" s="66">
        <f t="shared" si="2"/>
        <v>11850</v>
      </c>
      <c r="K18" s="16">
        <f t="shared" si="3"/>
        <v>11562693</v>
      </c>
      <c r="L18" s="16">
        <v>7417</v>
      </c>
      <c r="M18" s="16">
        <v>7709177</v>
      </c>
      <c r="N18" s="16">
        <v>4433</v>
      </c>
      <c r="O18" s="17">
        <v>3853516</v>
      </c>
      <c r="P18" s="72">
        <f t="shared" si="4"/>
        <v>22301</v>
      </c>
      <c r="Q18" s="73">
        <f t="shared" si="5"/>
        <v>19430754</v>
      </c>
      <c r="R18" s="73">
        <v>13521</v>
      </c>
      <c r="S18" s="73">
        <v>12360720</v>
      </c>
      <c r="T18" s="73">
        <v>8780</v>
      </c>
      <c r="U18" s="74">
        <v>7070034</v>
      </c>
      <c r="V18" s="66">
        <f t="shared" si="7"/>
        <v>17868</v>
      </c>
      <c r="W18" s="16">
        <f t="shared" si="8"/>
        <v>15309744</v>
      </c>
      <c r="X18" s="16">
        <v>10173</v>
      </c>
      <c r="Y18" s="16">
        <v>9251024</v>
      </c>
      <c r="Z18" s="16">
        <v>7695</v>
      </c>
      <c r="AA18" s="17">
        <v>6058720</v>
      </c>
    </row>
    <row r="19" spans="1:27" ht="24.6" customHeight="1">
      <c r="A19" s="106"/>
      <c r="B19" s="108"/>
      <c r="C19" s="39" t="s">
        <v>10</v>
      </c>
      <c r="D19" s="72">
        <f t="shared" si="0"/>
        <v>15838</v>
      </c>
      <c r="E19" s="73">
        <f t="shared" si="1"/>
        <v>12568400</v>
      </c>
      <c r="F19" s="73">
        <v>8605</v>
      </c>
      <c r="G19" s="73">
        <v>7344584</v>
      </c>
      <c r="H19" s="73">
        <v>7233</v>
      </c>
      <c r="I19" s="74">
        <v>5223816</v>
      </c>
      <c r="J19" s="66">
        <f t="shared" si="2"/>
        <v>11482</v>
      </c>
      <c r="K19" s="16">
        <f t="shared" si="3"/>
        <v>8907521</v>
      </c>
      <c r="L19" s="16">
        <v>6320</v>
      </c>
      <c r="M19" s="16">
        <v>5160057</v>
      </c>
      <c r="N19" s="16">
        <v>5162</v>
      </c>
      <c r="O19" s="17">
        <v>3747464</v>
      </c>
      <c r="P19" s="72">
        <f t="shared" si="4"/>
        <v>23260</v>
      </c>
      <c r="Q19" s="73">
        <f t="shared" si="5"/>
        <v>17479996</v>
      </c>
      <c r="R19" s="73">
        <v>12247</v>
      </c>
      <c r="S19" s="73">
        <v>10112662</v>
      </c>
      <c r="T19" s="73">
        <v>11013</v>
      </c>
      <c r="U19" s="74">
        <v>7367334</v>
      </c>
      <c r="V19" s="66">
        <f t="shared" si="7"/>
        <v>17262</v>
      </c>
      <c r="W19" s="16">
        <f t="shared" si="8"/>
        <v>13267737</v>
      </c>
      <c r="X19" s="16">
        <v>9401</v>
      </c>
      <c r="Y19" s="16">
        <v>7940119</v>
      </c>
      <c r="Z19" s="16">
        <v>7861</v>
      </c>
      <c r="AA19" s="17">
        <v>5327618</v>
      </c>
    </row>
    <row r="20" spans="1:27" ht="24.6" customHeight="1">
      <c r="A20" s="106"/>
      <c r="B20" s="108"/>
      <c r="C20" s="39" t="s">
        <v>13</v>
      </c>
      <c r="D20" s="72">
        <f t="shared" si="0"/>
        <v>20550</v>
      </c>
      <c r="E20" s="73">
        <f t="shared" si="1"/>
        <v>23774201</v>
      </c>
      <c r="F20" s="73">
        <v>12498</v>
      </c>
      <c r="G20" s="73">
        <v>14542541</v>
      </c>
      <c r="H20" s="73">
        <v>8052</v>
      </c>
      <c r="I20" s="74">
        <v>9231660</v>
      </c>
      <c r="J20" s="66">
        <f t="shared" si="2"/>
        <v>15678</v>
      </c>
      <c r="K20" s="16">
        <f t="shared" si="3"/>
        <v>17980125</v>
      </c>
      <c r="L20" s="16">
        <v>9572</v>
      </c>
      <c r="M20" s="16">
        <v>10938008</v>
      </c>
      <c r="N20" s="16">
        <v>6106</v>
      </c>
      <c r="O20" s="17">
        <v>7042117</v>
      </c>
      <c r="P20" s="72">
        <f t="shared" si="4"/>
        <v>26464</v>
      </c>
      <c r="Q20" s="73">
        <f t="shared" si="5"/>
        <v>28991685</v>
      </c>
      <c r="R20" s="73">
        <v>16294</v>
      </c>
      <c r="S20" s="73">
        <v>17715745</v>
      </c>
      <c r="T20" s="73">
        <v>10170</v>
      </c>
      <c r="U20" s="74">
        <v>11275940</v>
      </c>
      <c r="V20" s="66">
        <f t="shared" si="7"/>
        <v>20858</v>
      </c>
      <c r="W20" s="16">
        <f t="shared" si="8"/>
        <v>22699616</v>
      </c>
      <c r="X20" s="16">
        <v>13075</v>
      </c>
      <c r="Y20" s="16">
        <v>14061059</v>
      </c>
      <c r="Z20" s="16">
        <v>7783</v>
      </c>
      <c r="AA20" s="17">
        <v>8638557</v>
      </c>
    </row>
    <row r="21" spans="1:27" ht="24.6" customHeight="1">
      <c r="A21" s="106"/>
      <c r="B21" s="108"/>
      <c r="C21" s="39" t="s">
        <v>14</v>
      </c>
      <c r="D21" s="72">
        <f t="shared" si="0"/>
        <v>2711</v>
      </c>
      <c r="E21" s="73">
        <f t="shared" si="1"/>
        <v>2918139</v>
      </c>
      <c r="F21" s="73">
        <v>1688</v>
      </c>
      <c r="G21" s="73">
        <v>1807508</v>
      </c>
      <c r="H21" s="73">
        <v>1023</v>
      </c>
      <c r="I21" s="74">
        <v>1110631</v>
      </c>
      <c r="J21" s="66">
        <f t="shared" si="2"/>
        <v>2228</v>
      </c>
      <c r="K21" s="16">
        <f t="shared" si="3"/>
        <v>2488417</v>
      </c>
      <c r="L21" s="16">
        <v>1324</v>
      </c>
      <c r="M21" s="16">
        <v>1485913</v>
      </c>
      <c r="N21" s="16">
        <v>904</v>
      </c>
      <c r="O21" s="17">
        <v>1002504</v>
      </c>
      <c r="P21" s="72">
        <f t="shared" si="4"/>
        <v>4651</v>
      </c>
      <c r="Q21" s="73">
        <f t="shared" si="5"/>
        <v>5086758</v>
      </c>
      <c r="R21" s="73">
        <v>2512</v>
      </c>
      <c r="S21" s="73">
        <v>2992217</v>
      </c>
      <c r="T21" s="73">
        <v>2139</v>
      </c>
      <c r="U21" s="74">
        <v>2094541</v>
      </c>
      <c r="V21" s="66">
        <f t="shared" si="7"/>
        <v>3053</v>
      </c>
      <c r="W21" s="16">
        <f t="shared" si="8"/>
        <v>3285779</v>
      </c>
      <c r="X21" s="16">
        <v>2037</v>
      </c>
      <c r="Y21" s="16">
        <v>2306881</v>
      </c>
      <c r="Z21" s="16">
        <v>1016</v>
      </c>
      <c r="AA21" s="17">
        <v>978898</v>
      </c>
    </row>
    <row r="22" spans="1:27" ht="24.6" customHeight="1">
      <c r="A22" s="106"/>
      <c r="B22" s="108"/>
      <c r="C22" s="39" t="s">
        <v>15</v>
      </c>
      <c r="D22" s="72">
        <f t="shared" si="0"/>
        <v>36208</v>
      </c>
      <c r="E22" s="73">
        <f t="shared" si="1"/>
        <v>23464614</v>
      </c>
      <c r="F22" s="73">
        <v>19387</v>
      </c>
      <c r="G22" s="73">
        <v>12957478</v>
      </c>
      <c r="H22" s="73">
        <v>16821</v>
      </c>
      <c r="I22" s="74">
        <v>10507136</v>
      </c>
      <c r="J22" s="66">
        <f t="shared" si="2"/>
        <v>30372</v>
      </c>
      <c r="K22" s="16">
        <f t="shared" si="3"/>
        <v>18912086</v>
      </c>
      <c r="L22" s="16">
        <v>16298</v>
      </c>
      <c r="M22" s="16">
        <v>10489625</v>
      </c>
      <c r="N22" s="16">
        <v>14074</v>
      </c>
      <c r="O22" s="17">
        <v>8422461</v>
      </c>
      <c r="P22" s="72">
        <f t="shared" si="4"/>
        <v>46975</v>
      </c>
      <c r="Q22" s="73">
        <f t="shared" si="5"/>
        <v>30860033</v>
      </c>
      <c r="R22" s="73">
        <v>25368</v>
      </c>
      <c r="S22" s="73">
        <v>17019979</v>
      </c>
      <c r="T22" s="73">
        <v>21607</v>
      </c>
      <c r="U22" s="74">
        <v>13840054</v>
      </c>
      <c r="V22" s="66">
        <f t="shared" si="7"/>
        <v>31597</v>
      </c>
      <c r="W22" s="16">
        <f t="shared" si="8"/>
        <v>22140727</v>
      </c>
      <c r="X22" s="16">
        <v>17016</v>
      </c>
      <c r="Y22" s="16">
        <v>12735047</v>
      </c>
      <c r="Z22" s="16">
        <v>14581</v>
      </c>
      <c r="AA22" s="17">
        <v>9405680</v>
      </c>
    </row>
    <row r="23" spans="1:27" ht="24.6" customHeight="1">
      <c r="A23" s="106"/>
      <c r="B23" s="108"/>
      <c r="C23" s="39" t="s">
        <v>16</v>
      </c>
      <c r="D23" s="72">
        <f t="shared" si="0"/>
        <v>381</v>
      </c>
      <c r="E23" s="73">
        <f t="shared" si="1"/>
        <v>380701</v>
      </c>
      <c r="F23" s="73">
        <v>206</v>
      </c>
      <c r="G23" s="73">
        <v>208203</v>
      </c>
      <c r="H23" s="73">
        <v>175</v>
      </c>
      <c r="I23" s="74">
        <v>172498</v>
      </c>
      <c r="J23" s="66">
        <f t="shared" si="2"/>
        <v>241</v>
      </c>
      <c r="K23" s="16">
        <f t="shared" si="3"/>
        <v>200399</v>
      </c>
      <c r="L23" s="16">
        <v>167</v>
      </c>
      <c r="M23" s="16">
        <v>138925</v>
      </c>
      <c r="N23" s="16">
        <v>74</v>
      </c>
      <c r="O23" s="17">
        <v>61474</v>
      </c>
      <c r="P23" s="72">
        <f t="shared" si="4"/>
        <v>632</v>
      </c>
      <c r="Q23" s="73">
        <f t="shared" si="5"/>
        <v>651000</v>
      </c>
      <c r="R23" s="73">
        <v>482</v>
      </c>
      <c r="S23" s="73">
        <v>548933</v>
      </c>
      <c r="T23" s="73">
        <v>150</v>
      </c>
      <c r="U23" s="74">
        <v>102067</v>
      </c>
      <c r="V23" s="66">
        <f t="shared" si="7"/>
        <v>594</v>
      </c>
      <c r="W23" s="16">
        <f t="shared" si="8"/>
        <v>705849</v>
      </c>
      <c r="X23" s="16">
        <v>438</v>
      </c>
      <c r="Y23" s="16">
        <v>605011</v>
      </c>
      <c r="Z23" s="16">
        <v>156</v>
      </c>
      <c r="AA23" s="17">
        <v>100838</v>
      </c>
    </row>
    <row r="24" spans="1:27" ht="24.6" customHeight="1">
      <c r="A24" s="106"/>
      <c r="B24" s="108"/>
      <c r="C24" s="39" t="s">
        <v>17</v>
      </c>
      <c r="D24" s="72">
        <f t="shared" si="0"/>
        <v>9500</v>
      </c>
      <c r="E24" s="73">
        <f t="shared" si="1"/>
        <v>9996833</v>
      </c>
      <c r="F24" s="73">
        <v>5848</v>
      </c>
      <c r="G24" s="73">
        <v>6094992</v>
      </c>
      <c r="H24" s="73">
        <v>3652</v>
      </c>
      <c r="I24" s="74">
        <v>3901841</v>
      </c>
      <c r="J24" s="66">
        <f t="shared" si="2"/>
        <v>7594</v>
      </c>
      <c r="K24" s="16">
        <f t="shared" si="3"/>
        <v>7766151</v>
      </c>
      <c r="L24" s="16">
        <v>4798</v>
      </c>
      <c r="M24" s="16">
        <v>5029518</v>
      </c>
      <c r="N24" s="16">
        <v>2796</v>
      </c>
      <c r="O24" s="17">
        <v>2736633</v>
      </c>
      <c r="P24" s="72">
        <f t="shared" si="4"/>
        <v>13415</v>
      </c>
      <c r="Q24" s="73">
        <f t="shared" si="5"/>
        <v>13780696</v>
      </c>
      <c r="R24" s="73">
        <v>8341</v>
      </c>
      <c r="S24" s="73">
        <v>8772926</v>
      </c>
      <c r="T24" s="73">
        <v>5074</v>
      </c>
      <c r="U24" s="74">
        <v>5007770</v>
      </c>
      <c r="V24" s="66">
        <f t="shared" si="7"/>
        <v>9566</v>
      </c>
      <c r="W24" s="16">
        <f t="shared" si="8"/>
        <v>9402621</v>
      </c>
      <c r="X24" s="16">
        <v>6208</v>
      </c>
      <c r="Y24" s="16">
        <v>6260975</v>
      </c>
      <c r="Z24" s="16">
        <v>3358</v>
      </c>
      <c r="AA24" s="17">
        <v>3141646</v>
      </c>
    </row>
    <row r="25" spans="1:27" ht="24.6" customHeight="1">
      <c r="A25" s="106"/>
      <c r="B25" s="108"/>
      <c r="C25" s="39" t="s">
        <v>18</v>
      </c>
      <c r="D25" s="72">
        <f t="shared" si="0"/>
        <v>14914</v>
      </c>
      <c r="E25" s="73">
        <f t="shared" si="1"/>
        <v>15511275</v>
      </c>
      <c r="F25" s="73">
        <v>8866</v>
      </c>
      <c r="G25" s="73">
        <v>9533034</v>
      </c>
      <c r="H25" s="73">
        <v>6048</v>
      </c>
      <c r="I25" s="74">
        <v>5978241</v>
      </c>
      <c r="J25" s="66">
        <f t="shared" si="2"/>
        <v>11402</v>
      </c>
      <c r="K25" s="16">
        <f t="shared" si="3"/>
        <v>13064203</v>
      </c>
      <c r="L25" s="16">
        <v>6666</v>
      </c>
      <c r="M25" s="16">
        <v>7825984</v>
      </c>
      <c r="N25" s="16">
        <v>4736</v>
      </c>
      <c r="O25" s="17">
        <v>5238219</v>
      </c>
      <c r="P25" s="72">
        <f t="shared" si="4"/>
        <v>20841</v>
      </c>
      <c r="Q25" s="73">
        <f t="shared" si="5"/>
        <v>22577468</v>
      </c>
      <c r="R25" s="73">
        <v>11794</v>
      </c>
      <c r="S25" s="73">
        <v>13365886</v>
      </c>
      <c r="T25" s="73">
        <v>9047</v>
      </c>
      <c r="U25" s="74">
        <v>9211582</v>
      </c>
      <c r="V25" s="66">
        <f t="shared" si="7"/>
        <v>15184</v>
      </c>
      <c r="W25" s="16">
        <f t="shared" si="8"/>
        <v>16201752</v>
      </c>
      <c r="X25" s="16">
        <v>9106</v>
      </c>
      <c r="Y25" s="16">
        <v>10096944</v>
      </c>
      <c r="Z25" s="16">
        <v>6078</v>
      </c>
      <c r="AA25" s="17">
        <v>6104808</v>
      </c>
    </row>
    <row r="26" spans="1:27" ht="24.6" customHeight="1">
      <c r="A26" s="106"/>
      <c r="B26" s="108"/>
      <c r="C26" s="39" t="s">
        <v>20</v>
      </c>
      <c r="D26" s="72">
        <f t="shared" si="0"/>
        <v>13063</v>
      </c>
      <c r="E26" s="73">
        <f t="shared" si="1"/>
        <v>13325380</v>
      </c>
      <c r="F26" s="73">
        <v>7466</v>
      </c>
      <c r="G26" s="73">
        <v>7676558</v>
      </c>
      <c r="H26" s="73">
        <v>5597</v>
      </c>
      <c r="I26" s="74">
        <v>5648822</v>
      </c>
      <c r="J26" s="66">
        <f t="shared" si="2"/>
        <v>10455</v>
      </c>
      <c r="K26" s="16">
        <f t="shared" si="3"/>
        <v>10897224</v>
      </c>
      <c r="L26" s="16">
        <v>5905</v>
      </c>
      <c r="M26" s="16">
        <v>6250031</v>
      </c>
      <c r="N26" s="16">
        <v>4550</v>
      </c>
      <c r="O26" s="17">
        <v>4647193</v>
      </c>
      <c r="P26" s="72">
        <f t="shared" si="4"/>
        <v>20679</v>
      </c>
      <c r="Q26" s="73">
        <f t="shared" si="5"/>
        <v>20715490</v>
      </c>
      <c r="R26" s="73">
        <v>11820</v>
      </c>
      <c r="S26" s="73">
        <v>11881920</v>
      </c>
      <c r="T26" s="73">
        <v>8859</v>
      </c>
      <c r="U26" s="74">
        <v>8833570</v>
      </c>
      <c r="V26" s="66">
        <f t="shared" si="7"/>
        <v>14858</v>
      </c>
      <c r="W26" s="16">
        <f t="shared" si="8"/>
        <v>15097249</v>
      </c>
      <c r="X26" s="16">
        <v>8408</v>
      </c>
      <c r="Y26" s="16">
        <v>8527364</v>
      </c>
      <c r="Z26" s="16">
        <v>6450</v>
      </c>
      <c r="AA26" s="17">
        <v>6569885</v>
      </c>
    </row>
    <row r="27" spans="1:27" ht="24.6" customHeight="1">
      <c r="A27" s="106"/>
      <c r="B27" s="108"/>
      <c r="C27" s="39" t="s">
        <v>22</v>
      </c>
      <c r="D27" s="72">
        <f>F27+H27</f>
        <v>1004</v>
      </c>
      <c r="E27" s="73">
        <f>G27+I27</f>
        <v>1174868</v>
      </c>
      <c r="F27" s="73">
        <v>523</v>
      </c>
      <c r="G27" s="73">
        <v>638838</v>
      </c>
      <c r="H27" s="73">
        <v>481</v>
      </c>
      <c r="I27" s="74">
        <v>536030</v>
      </c>
      <c r="J27" s="66">
        <f>L27+N27</f>
        <v>193</v>
      </c>
      <c r="K27" s="16">
        <f>M27+O27</f>
        <v>191473</v>
      </c>
      <c r="L27" s="16">
        <v>77</v>
      </c>
      <c r="M27" s="16">
        <v>64070</v>
      </c>
      <c r="N27" s="16">
        <v>116</v>
      </c>
      <c r="O27" s="17">
        <v>127403</v>
      </c>
      <c r="P27" s="72">
        <f>R27+T27</f>
        <v>382</v>
      </c>
      <c r="Q27" s="73">
        <f>S27+U27</f>
        <v>308132</v>
      </c>
      <c r="R27" s="73">
        <v>258</v>
      </c>
      <c r="S27" s="73">
        <v>234442</v>
      </c>
      <c r="T27" s="73">
        <v>124</v>
      </c>
      <c r="U27" s="74">
        <v>73690</v>
      </c>
      <c r="V27" s="66">
        <f>X27+Z27</f>
        <v>309</v>
      </c>
      <c r="W27" s="16">
        <f>Y27+AA27</f>
        <v>317862</v>
      </c>
      <c r="X27" s="16">
        <v>187</v>
      </c>
      <c r="Y27" s="16">
        <v>237121</v>
      </c>
      <c r="Z27" s="16">
        <v>122</v>
      </c>
      <c r="AA27" s="17">
        <v>80741</v>
      </c>
    </row>
    <row r="28" spans="1:27" ht="24.6" customHeight="1">
      <c r="A28" s="106"/>
      <c r="B28" s="108"/>
      <c r="C28" s="39" t="s">
        <v>23</v>
      </c>
      <c r="D28" s="72">
        <f>F28+H28</f>
        <v>50</v>
      </c>
      <c r="E28" s="73">
        <f>G28+I28</f>
        <v>22357</v>
      </c>
      <c r="F28" s="73">
        <v>42</v>
      </c>
      <c r="G28" s="73">
        <v>12852</v>
      </c>
      <c r="H28" s="73">
        <v>8</v>
      </c>
      <c r="I28" s="74">
        <v>9505</v>
      </c>
      <c r="J28" s="66">
        <f>L28+N28</f>
        <v>59</v>
      </c>
      <c r="K28" s="16">
        <f>M28+O28</f>
        <v>38908</v>
      </c>
      <c r="L28" s="16">
        <v>33</v>
      </c>
      <c r="M28" s="16">
        <v>25640</v>
      </c>
      <c r="N28" s="16">
        <v>26</v>
      </c>
      <c r="O28" s="17">
        <v>13268</v>
      </c>
      <c r="P28" s="72">
        <f>R28+T28</f>
        <v>42</v>
      </c>
      <c r="Q28" s="73">
        <f>S28+U28</f>
        <v>28386</v>
      </c>
      <c r="R28" s="73">
        <v>36</v>
      </c>
      <c r="S28" s="73">
        <v>21732</v>
      </c>
      <c r="T28" s="73">
        <v>6</v>
      </c>
      <c r="U28" s="74">
        <v>6654</v>
      </c>
      <c r="V28" s="66">
        <f>X28+Z28</f>
        <v>53</v>
      </c>
      <c r="W28" s="16">
        <f>Y28+AA28</f>
        <v>70324</v>
      </c>
      <c r="X28" s="16">
        <v>48</v>
      </c>
      <c r="Y28" s="16">
        <v>67563</v>
      </c>
      <c r="Z28" s="16">
        <v>5</v>
      </c>
      <c r="AA28" s="17">
        <v>2761</v>
      </c>
    </row>
    <row r="29" spans="1:27" ht="27" customHeight="1">
      <c r="A29" s="105" t="s">
        <v>84</v>
      </c>
      <c r="B29" s="107" t="s">
        <v>69</v>
      </c>
      <c r="C29" s="38" t="s">
        <v>0</v>
      </c>
      <c r="D29" s="69">
        <f>SUM(D30:D41)+22293</f>
        <v>1166560</v>
      </c>
      <c r="E29" s="70">
        <f>SUM(E30:E41)+18686580</f>
        <v>1108360656</v>
      </c>
      <c r="F29" s="70">
        <f>SUM(F30:F41)</f>
        <v>651420</v>
      </c>
      <c r="G29" s="70">
        <f>SUM(G30:G41)</f>
        <v>642814531</v>
      </c>
      <c r="H29" s="70">
        <f>SUM(H30:H41)</f>
        <v>492847</v>
      </c>
      <c r="I29" s="71">
        <f>SUM(I30:I41)</f>
        <v>446859545</v>
      </c>
      <c r="J29" s="65">
        <f>SUM(J30:J41)+13348</f>
        <v>882156</v>
      </c>
      <c r="K29" s="14">
        <f>SUM(K30:K41)+11041909</f>
        <v>851513015</v>
      </c>
      <c r="L29" s="14">
        <f>SUM(L30:L41)</f>
        <v>495653</v>
      </c>
      <c r="M29" s="14">
        <f>SUM(M30:M41)</f>
        <v>497053963</v>
      </c>
      <c r="N29" s="14">
        <f>SUM(N30:N41)</f>
        <v>373155</v>
      </c>
      <c r="O29" s="15">
        <f>SUM(O30:O41)</f>
        <v>343417143</v>
      </c>
      <c r="P29" s="69">
        <f>SUM(P30:P41)+15398</f>
        <v>1556996</v>
      </c>
      <c r="Q29" s="70">
        <f>SUM(Q30:Q41)+13197401</f>
        <v>1457748266</v>
      </c>
      <c r="R29" s="70">
        <f>SUM(R30:R41)</f>
        <v>880392</v>
      </c>
      <c r="S29" s="70">
        <f>SUM(S30:S41)</f>
        <v>853498571</v>
      </c>
      <c r="T29" s="70">
        <f>SUM(T30:T41)</f>
        <v>661206</v>
      </c>
      <c r="U29" s="71">
        <f>SUM(U30:U41)</f>
        <v>591052294</v>
      </c>
      <c r="V29" s="65">
        <f>SUM(V30:V41)+24060</f>
        <v>1124742</v>
      </c>
      <c r="W29" s="14">
        <f>SUM(W30:W41)+18400092</f>
        <v>1029620182</v>
      </c>
      <c r="X29" s="14">
        <f>SUM(X30:X41)</f>
        <v>637528</v>
      </c>
      <c r="Y29" s="14">
        <f>SUM(Y30:Y41)</f>
        <v>605975678</v>
      </c>
      <c r="Z29" s="14">
        <f>SUM(Z30:Z41)</f>
        <v>463154</v>
      </c>
      <c r="AA29" s="15">
        <f>SUM(AA30:AA41)</f>
        <v>405244412</v>
      </c>
    </row>
    <row r="30" spans="1:27" ht="27" customHeight="1">
      <c r="A30" s="109"/>
      <c r="B30" s="108"/>
      <c r="C30" s="39" t="s">
        <v>34</v>
      </c>
      <c r="D30" s="72">
        <f>F30+H30</f>
        <v>8</v>
      </c>
      <c r="E30" s="73">
        <f>G30+I30</f>
        <v>4357</v>
      </c>
      <c r="F30" s="73">
        <v>8</v>
      </c>
      <c r="G30" s="73">
        <v>4357</v>
      </c>
      <c r="H30" s="73">
        <v>0</v>
      </c>
      <c r="I30" s="74">
        <v>0</v>
      </c>
      <c r="J30" s="66">
        <f>L30+N30</f>
        <v>2</v>
      </c>
      <c r="K30" s="16">
        <f>M30+O30</f>
        <v>5680</v>
      </c>
      <c r="L30" s="16">
        <v>0</v>
      </c>
      <c r="M30" s="16">
        <v>0</v>
      </c>
      <c r="N30" s="16">
        <v>2</v>
      </c>
      <c r="O30" s="17">
        <v>5680</v>
      </c>
      <c r="P30" s="72">
        <f>R30+T30</f>
        <v>21</v>
      </c>
      <c r="Q30" s="73">
        <f>S30+U30</f>
        <v>30165</v>
      </c>
      <c r="R30" s="73">
        <v>21</v>
      </c>
      <c r="S30" s="73">
        <v>30165</v>
      </c>
      <c r="T30" s="73">
        <v>0</v>
      </c>
      <c r="U30" s="74">
        <v>0</v>
      </c>
      <c r="V30" s="66">
        <f>X30+Z30</f>
        <v>0</v>
      </c>
      <c r="W30" s="16">
        <f>Y30+AA30</f>
        <v>660</v>
      </c>
      <c r="X30" s="16">
        <v>0</v>
      </c>
      <c r="Y30" s="16">
        <v>660</v>
      </c>
      <c r="Z30" s="16">
        <v>0</v>
      </c>
      <c r="AA30" s="17">
        <v>0</v>
      </c>
    </row>
    <row r="31" spans="1:27" ht="27" customHeight="1">
      <c r="A31" s="109"/>
      <c r="B31" s="108"/>
      <c r="C31" s="40" t="s">
        <v>35</v>
      </c>
      <c r="D31" s="72">
        <f t="shared" ref="D31:D41" si="9">F31+H31</f>
        <v>15323</v>
      </c>
      <c r="E31" s="73">
        <f t="shared" ref="E31:E41" si="10">G31+I31</f>
        <v>16037124</v>
      </c>
      <c r="F31" s="73">
        <v>11037</v>
      </c>
      <c r="G31" s="73">
        <v>11701613</v>
      </c>
      <c r="H31" s="73">
        <v>4286</v>
      </c>
      <c r="I31" s="74">
        <v>4335511</v>
      </c>
      <c r="J31" s="66">
        <f t="shared" ref="J31:J41" si="11">L31+N31</f>
        <v>10185</v>
      </c>
      <c r="K31" s="16">
        <f t="shared" ref="K31:K41" si="12">M31+O31</f>
        <v>10543143</v>
      </c>
      <c r="L31" s="16">
        <v>7219</v>
      </c>
      <c r="M31" s="16">
        <v>7584658</v>
      </c>
      <c r="N31" s="16">
        <v>2966</v>
      </c>
      <c r="O31" s="17">
        <v>2958485</v>
      </c>
      <c r="P31" s="72">
        <f t="shared" ref="P31:P41" si="13">R31+T31</f>
        <v>21434</v>
      </c>
      <c r="Q31" s="73">
        <f t="shared" ref="Q31:Q41" si="14">S31+U31</f>
        <v>20872592</v>
      </c>
      <c r="R31" s="73">
        <v>15212</v>
      </c>
      <c r="S31" s="73">
        <v>14863033</v>
      </c>
      <c r="T31" s="73">
        <v>6222</v>
      </c>
      <c r="U31" s="74">
        <v>6009559</v>
      </c>
      <c r="V31" s="66">
        <f t="shared" ref="V31:V41" si="15">X31+Z31</f>
        <v>14597</v>
      </c>
      <c r="W31" s="16">
        <f t="shared" ref="W31:W41" si="16">Y31+AA31</f>
        <v>14338010</v>
      </c>
      <c r="X31" s="16">
        <v>10363</v>
      </c>
      <c r="Y31" s="16">
        <v>10046881</v>
      </c>
      <c r="Z31" s="16">
        <v>4234</v>
      </c>
      <c r="AA31" s="17">
        <v>4291129</v>
      </c>
    </row>
    <row r="32" spans="1:27" ht="27" customHeight="1">
      <c r="A32" s="109"/>
      <c r="B32" s="108"/>
      <c r="C32" s="40" t="s">
        <v>36</v>
      </c>
      <c r="D32" s="72">
        <f t="shared" si="9"/>
        <v>67053</v>
      </c>
      <c r="E32" s="73">
        <f t="shared" si="10"/>
        <v>66817979</v>
      </c>
      <c r="F32" s="73">
        <v>39064</v>
      </c>
      <c r="G32" s="73">
        <v>39298646</v>
      </c>
      <c r="H32" s="73">
        <v>27989</v>
      </c>
      <c r="I32" s="74">
        <v>27519333</v>
      </c>
      <c r="J32" s="66">
        <f t="shared" si="11"/>
        <v>50439</v>
      </c>
      <c r="K32" s="16">
        <f t="shared" si="12"/>
        <v>51747793</v>
      </c>
      <c r="L32" s="16">
        <v>28971</v>
      </c>
      <c r="M32" s="16">
        <v>30429366</v>
      </c>
      <c r="N32" s="16">
        <v>21468</v>
      </c>
      <c r="O32" s="17">
        <v>21318427</v>
      </c>
      <c r="P32" s="72">
        <f t="shared" si="13"/>
        <v>90629</v>
      </c>
      <c r="Q32" s="73">
        <f t="shared" si="14"/>
        <v>86990991</v>
      </c>
      <c r="R32" s="73">
        <v>52249</v>
      </c>
      <c r="S32" s="73">
        <v>51937909</v>
      </c>
      <c r="T32" s="73">
        <v>38380</v>
      </c>
      <c r="U32" s="74">
        <v>35053082</v>
      </c>
      <c r="V32" s="66">
        <f t="shared" si="15"/>
        <v>65947</v>
      </c>
      <c r="W32" s="16">
        <f t="shared" si="16"/>
        <v>60951110</v>
      </c>
      <c r="X32" s="16">
        <v>37912</v>
      </c>
      <c r="Y32" s="16">
        <v>35595771</v>
      </c>
      <c r="Z32" s="16">
        <v>28035</v>
      </c>
      <c r="AA32" s="17">
        <v>25355339</v>
      </c>
    </row>
    <row r="33" spans="1:27" ht="27" customHeight="1">
      <c r="A33" s="109"/>
      <c r="B33" s="108"/>
      <c r="C33" s="40" t="s">
        <v>37</v>
      </c>
      <c r="D33" s="72">
        <f t="shared" si="9"/>
        <v>113859</v>
      </c>
      <c r="E33" s="73">
        <f t="shared" si="10"/>
        <v>109525042</v>
      </c>
      <c r="F33" s="73">
        <v>68523</v>
      </c>
      <c r="G33" s="73">
        <v>67453176</v>
      </c>
      <c r="H33" s="73">
        <v>45336</v>
      </c>
      <c r="I33" s="74">
        <v>42071866</v>
      </c>
      <c r="J33" s="66">
        <f t="shared" si="11"/>
        <v>86741</v>
      </c>
      <c r="K33" s="16">
        <f t="shared" si="12"/>
        <v>85098892</v>
      </c>
      <c r="L33" s="20">
        <v>52933</v>
      </c>
      <c r="M33" s="20">
        <v>53553936</v>
      </c>
      <c r="N33" s="20">
        <v>33808</v>
      </c>
      <c r="O33" s="21">
        <v>31544956</v>
      </c>
      <c r="P33" s="72">
        <f t="shared" si="13"/>
        <v>164007</v>
      </c>
      <c r="Q33" s="73">
        <f t="shared" si="14"/>
        <v>154562211</v>
      </c>
      <c r="R33" s="73">
        <v>99722</v>
      </c>
      <c r="S33" s="73">
        <v>97613600</v>
      </c>
      <c r="T33" s="73">
        <v>64285</v>
      </c>
      <c r="U33" s="74">
        <v>56948611</v>
      </c>
      <c r="V33" s="66">
        <f t="shared" si="15"/>
        <v>131145</v>
      </c>
      <c r="W33" s="16">
        <f t="shared" si="16"/>
        <v>118378236</v>
      </c>
      <c r="X33" s="20">
        <v>80474</v>
      </c>
      <c r="Y33" s="20">
        <v>75230128</v>
      </c>
      <c r="Z33" s="20">
        <v>50671</v>
      </c>
      <c r="AA33" s="21">
        <v>43148108</v>
      </c>
    </row>
    <row r="34" spans="1:27" ht="27" customHeight="1">
      <c r="A34" s="109"/>
      <c r="B34" s="108"/>
      <c r="C34" s="40" t="s">
        <v>38</v>
      </c>
      <c r="D34" s="72">
        <f t="shared" si="9"/>
        <v>135664</v>
      </c>
      <c r="E34" s="73">
        <f t="shared" si="10"/>
        <v>125805635</v>
      </c>
      <c r="F34" s="73">
        <v>85198</v>
      </c>
      <c r="G34" s="73">
        <v>82588041</v>
      </c>
      <c r="H34" s="73">
        <v>50466</v>
      </c>
      <c r="I34" s="74">
        <v>43217594</v>
      </c>
      <c r="J34" s="66">
        <f t="shared" si="11"/>
        <v>101944</v>
      </c>
      <c r="K34" s="16">
        <f t="shared" si="12"/>
        <v>96233714</v>
      </c>
      <c r="L34" s="20">
        <v>64290</v>
      </c>
      <c r="M34" s="16">
        <v>62970122</v>
      </c>
      <c r="N34" s="16">
        <v>37654</v>
      </c>
      <c r="O34" s="17">
        <v>33263592</v>
      </c>
      <c r="P34" s="72">
        <f t="shared" si="13"/>
        <v>183126</v>
      </c>
      <c r="Q34" s="73">
        <f t="shared" si="14"/>
        <v>166930637</v>
      </c>
      <c r="R34" s="73">
        <v>113944</v>
      </c>
      <c r="S34" s="73">
        <v>106451768</v>
      </c>
      <c r="T34" s="73">
        <v>69182</v>
      </c>
      <c r="U34" s="74">
        <v>60478869</v>
      </c>
      <c r="V34" s="66">
        <f t="shared" si="15"/>
        <v>136812</v>
      </c>
      <c r="W34" s="16">
        <f t="shared" si="16"/>
        <v>121222156</v>
      </c>
      <c r="X34" s="20">
        <v>86104</v>
      </c>
      <c r="Y34" s="16">
        <v>78484713</v>
      </c>
      <c r="Z34" s="16">
        <v>50708</v>
      </c>
      <c r="AA34" s="17">
        <v>42737443</v>
      </c>
    </row>
    <row r="35" spans="1:27" ht="27" customHeight="1">
      <c r="A35" s="109"/>
      <c r="B35" s="108"/>
      <c r="C35" s="40" t="s">
        <v>39</v>
      </c>
      <c r="D35" s="72">
        <f t="shared" si="9"/>
        <v>131337</v>
      </c>
      <c r="E35" s="73">
        <f t="shared" si="10"/>
        <v>121753257</v>
      </c>
      <c r="F35" s="73">
        <v>79115</v>
      </c>
      <c r="G35" s="73">
        <v>75442004</v>
      </c>
      <c r="H35" s="73">
        <v>52222</v>
      </c>
      <c r="I35" s="74">
        <v>46311253</v>
      </c>
      <c r="J35" s="66">
        <f t="shared" si="11"/>
        <v>96282</v>
      </c>
      <c r="K35" s="16">
        <f t="shared" si="12"/>
        <v>90862804</v>
      </c>
      <c r="L35" s="20">
        <v>58689</v>
      </c>
      <c r="M35" s="20">
        <v>56970203</v>
      </c>
      <c r="N35" s="20">
        <v>37593</v>
      </c>
      <c r="O35" s="21">
        <v>33892601</v>
      </c>
      <c r="P35" s="72">
        <f t="shared" si="13"/>
        <v>166555</v>
      </c>
      <c r="Q35" s="73">
        <f t="shared" si="14"/>
        <v>151982432</v>
      </c>
      <c r="R35" s="73">
        <v>101923</v>
      </c>
      <c r="S35" s="73">
        <v>96974890</v>
      </c>
      <c r="T35" s="73">
        <v>64632</v>
      </c>
      <c r="U35" s="74">
        <v>55007542</v>
      </c>
      <c r="V35" s="66">
        <f t="shared" si="15"/>
        <v>118338</v>
      </c>
      <c r="W35" s="16">
        <f t="shared" si="16"/>
        <v>106662646</v>
      </c>
      <c r="X35" s="20">
        <v>71781</v>
      </c>
      <c r="Y35" s="20">
        <v>67091387</v>
      </c>
      <c r="Z35" s="20">
        <v>46557</v>
      </c>
      <c r="AA35" s="21">
        <v>39571259</v>
      </c>
    </row>
    <row r="36" spans="1:27" ht="27" customHeight="1">
      <c r="A36" s="109"/>
      <c r="B36" s="108"/>
      <c r="C36" s="40" t="s">
        <v>40</v>
      </c>
      <c r="D36" s="72">
        <f t="shared" si="9"/>
        <v>137301</v>
      </c>
      <c r="E36" s="73">
        <f t="shared" si="10"/>
        <v>128074482</v>
      </c>
      <c r="F36" s="73">
        <v>79970</v>
      </c>
      <c r="G36" s="73">
        <v>77611380</v>
      </c>
      <c r="H36" s="73">
        <v>57331</v>
      </c>
      <c r="I36" s="74">
        <v>50463102</v>
      </c>
      <c r="J36" s="66">
        <f t="shared" si="11"/>
        <v>104090</v>
      </c>
      <c r="K36" s="16">
        <f t="shared" si="12"/>
        <v>98823911</v>
      </c>
      <c r="L36" s="20">
        <v>61643</v>
      </c>
      <c r="M36" s="20">
        <v>60613278</v>
      </c>
      <c r="N36" s="20">
        <v>42447</v>
      </c>
      <c r="O36" s="21">
        <v>38210633</v>
      </c>
      <c r="P36" s="72">
        <f t="shared" si="13"/>
        <v>182755</v>
      </c>
      <c r="Q36" s="73">
        <f t="shared" si="14"/>
        <v>168742648</v>
      </c>
      <c r="R36" s="73">
        <v>108584</v>
      </c>
      <c r="S36" s="73">
        <v>104552564</v>
      </c>
      <c r="T36" s="73">
        <v>74171</v>
      </c>
      <c r="U36" s="74">
        <v>64190084</v>
      </c>
      <c r="V36" s="66">
        <f t="shared" si="15"/>
        <v>133541</v>
      </c>
      <c r="W36" s="16">
        <f t="shared" si="16"/>
        <v>121310549</v>
      </c>
      <c r="X36" s="20">
        <v>78759</v>
      </c>
      <c r="Y36" s="20">
        <v>74298942</v>
      </c>
      <c r="Z36" s="20">
        <v>54782</v>
      </c>
      <c r="AA36" s="21">
        <v>47011607</v>
      </c>
    </row>
    <row r="37" spans="1:27" ht="27" customHeight="1">
      <c r="A37" s="109"/>
      <c r="B37" s="108"/>
      <c r="C37" s="40" t="s">
        <v>41</v>
      </c>
      <c r="D37" s="72">
        <f t="shared" si="9"/>
        <v>161767</v>
      </c>
      <c r="E37" s="73">
        <f t="shared" si="10"/>
        <v>152686690</v>
      </c>
      <c r="F37" s="73">
        <v>89804</v>
      </c>
      <c r="G37" s="73">
        <v>88512099</v>
      </c>
      <c r="H37" s="73">
        <v>71963</v>
      </c>
      <c r="I37" s="74">
        <v>64174591</v>
      </c>
      <c r="J37" s="66">
        <f t="shared" si="11"/>
        <v>123954</v>
      </c>
      <c r="K37" s="16">
        <f t="shared" si="12"/>
        <v>118139925</v>
      </c>
      <c r="L37" s="20">
        <v>69108</v>
      </c>
      <c r="M37" s="16">
        <v>68637219</v>
      </c>
      <c r="N37" s="20">
        <v>54846</v>
      </c>
      <c r="O37" s="17">
        <v>49502706</v>
      </c>
      <c r="P37" s="72">
        <f t="shared" si="13"/>
        <v>230505</v>
      </c>
      <c r="Q37" s="73">
        <f t="shared" si="14"/>
        <v>212597937</v>
      </c>
      <c r="R37" s="73">
        <v>128742</v>
      </c>
      <c r="S37" s="73">
        <v>123011580</v>
      </c>
      <c r="T37" s="73">
        <v>101763</v>
      </c>
      <c r="U37" s="74">
        <v>89586357</v>
      </c>
      <c r="V37" s="66">
        <f t="shared" si="15"/>
        <v>167949</v>
      </c>
      <c r="W37" s="16">
        <f t="shared" si="16"/>
        <v>152569470</v>
      </c>
      <c r="X37" s="20">
        <v>96491</v>
      </c>
      <c r="Y37" s="16">
        <v>91489472</v>
      </c>
      <c r="Z37" s="20">
        <v>71458</v>
      </c>
      <c r="AA37" s="17">
        <v>61079998</v>
      </c>
    </row>
    <row r="38" spans="1:27" ht="27" customHeight="1">
      <c r="A38" s="109"/>
      <c r="B38" s="108"/>
      <c r="C38" s="40" t="s">
        <v>42</v>
      </c>
      <c r="D38" s="72">
        <f t="shared" si="9"/>
        <v>185433</v>
      </c>
      <c r="E38" s="73">
        <f t="shared" si="10"/>
        <v>175197791</v>
      </c>
      <c r="F38" s="73">
        <v>95323</v>
      </c>
      <c r="G38" s="73">
        <v>93849134</v>
      </c>
      <c r="H38" s="73">
        <v>90110</v>
      </c>
      <c r="I38" s="74">
        <v>81348657</v>
      </c>
      <c r="J38" s="66">
        <f t="shared" si="11"/>
        <v>140015</v>
      </c>
      <c r="K38" s="16">
        <f t="shared" si="12"/>
        <v>133392614</v>
      </c>
      <c r="L38" s="20">
        <v>72288</v>
      </c>
      <c r="M38" s="16">
        <v>71485588</v>
      </c>
      <c r="N38" s="20">
        <v>67727</v>
      </c>
      <c r="O38" s="17">
        <v>61907026</v>
      </c>
      <c r="P38" s="72">
        <f t="shared" si="13"/>
        <v>241360</v>
      </c>
      <c r="Q38" s="73">
        <f t="shared" si="14"/>
        <v>226236258</v>
      </c>
      <c r="R38" s="73">
        <v>124431</v>
      </c>
      <c r="S38" s="73">
        <v>120344374</v>
      </c>
      <c r="T38" s="73">
        <v>116929</v>
      </c>
      <c r="U38" s="74">
        <v>105891884</v>
      </c>
      <c r="V38" s="66">
        <f t="shared" si="15"/>
        <v>167054</v>
      </c>
      <c r="W38" s="16">
        <f t="shared" si="16"/>
        <v>154528096</v>
      </c>
      <c r="X38" s="20">
        <v>87416</v>
      </c>
      <c r="Y38" s="16">
        <v>84119015</v>
      </c>
      <c r="Z38" s="20">
        <v>79638</v>
      </c>
      <c r="AA38" s="17">
        <v>70409081</v>
      </c>
    </row>
    <row r="39" spans="1:27" ht="27" customHeight="1">
      <c r="A39" s="109"/>
      <c r="B39" s="108"/>
      <c r="C39" s="40" t="s">
        <v>43</v>
      </c>
      <c r="D39" s="72">
        <f t="shared" si="9"/>
        <v>136084</v>
      </c>
      <c r="E39" s="73">
        <f t="shared" si="10"/>
        <v>130018906</v>
      </c>
      <c r="F39" s="73">
        <v>70355</v>
      </c>
      <c r="G39" s="73">
        <v>70190468</v>
      </c>
      <c r="H39" s="73">
        <v>65729</v>
      </c>
      <c r="I39" s="74">
        <v>59828438</v>
      </c>
      <c r="J39" s="66">
        <f t="shared" si="11"/>
        <v>106655</v>
      </c>
      <c r="K39" s="16">
        <f t="shared" si="12"/>
        <v>104386839</v>
      </c>
      <c r="L39" s="20">
        <v>54390</v>
      </c>
      <c r="M39" s="20">
        <v>56039615</v>
      </c>
      <c r="N39" s="20">
        <v>52265</v>
      </c>
      <c r="O39" s="21">
        <v>48347224</v>
      </c>
      <c r="P39" s="72">
        <f t="shared" si="13"/>
        <v>182435</v>
      </c>
      <c r="Q39" s="73">
        <f t="shared" si="14"/>
        <v>173041338</v>
      </c>
      <c r="R39" s="73">
        <v>92522</v>
      </c>
      <c r="S39" s="73">
        <v>90597149</v>
      </c>
      <c r="T39" s="73">
        <v>89913</v>
      </c>
      <c r="U39" s="74">
        <v>82444189</v>
      </c>
      <c r="V39" s="66">
        <f t="shared" si="15"/>
        <v>121160</v>
      </c>
      <c r="W39" s="16">
        <f t="shared" si="16"/>
        <v>114698888</v>
      </c>
      <c r="X39" s="20">
        <v>63007</v>
      </c>
      <c r="Y39" s="20">
        <v>62008766</v>
      </c>
      <c r="Z39" s="20">
        <v>58153</v>
      </c>
      <c r="AA39" s="21">
        <v>52690122</v>
      </c>
    </row>
    <row r="40" spans="1:27" ht="27" customHeight="1">
      <c r="A40" s="109"/>
      <c r="B40" s="108"/>
      <c r="C40" s="40" t="s">
        <v>44</v>
      </c>
      <c r="D40" s="72">
        <f t="shared" si="9"/>
        <v>54738</v>
      </c>
      <c r="E40" s="73">
        <f t="shared" si="10"/>
        <v>57088391</v>
      </c>
      <c r="F40" s="73">
        <v>29735</v>
      </c>
      <c r="G40" s="73">
        <v>32090598</v>
      </c>
      <c r="H40" s="73">
        <v>25003</v>
      </c>
      <c r="I40" s="74">
        <v>24997793</v>
      </c>
      <c r="J40" s="66">
        <f t="shared" si="11"/>
        <v>43447</v>
      </c>
      <c r="K40" s="16">
        <f t="shared" si="12"/>
        <v>45256572</v>
      </c>
      <c r="L40" s="16">
        <v>23219</v>
      </c>
      <c r="M40" s="16">
        <v>25115342</v>
      </c>
      <c r="N40" s="16">
        <v>20228</v>
      </c>
      <c r="O40" s="17">
        <v>20141230</v>
      </c>
      <c r="P40" s="72">
        <f t="shared" si="13"/>
        <v>71226</v>
      </c>
      <c r="Q40" s="73">
        <f t="shared" si="14"/>
        <v>72742713</v>
      </c>
      <c r="R40" s="73">
        <v>38420</v>
      </c>
      <c r="S40" s="73">
        <v>40427782</v>
      </c>
      <c r="T40" s="73">
        <v>32806</v>
      </c>
      <c r="U40" s="74">
        <v>32314931</v>
      </c>
      <c r="V40" s="66">
        <f t="shared" si="15"/>
        <v>39631</v>
      </c>
      <c r="W40" s="16">
        <f t="shared" si="16"/>
        <v>40749248</v>
      </c>
      <c r="X40" s="16">
        <v>22317</v>
      </c>
      <c r="Y40" s="16">
        <v>23640746</v>
      </c>
      <c r="Z40" s="16">
        <v>17314</v>
      </c>
      <c r="AA40" s="17">
        <v>17108502</v>
      </c>
    </row>
    <row r="41" spans="1:27" ht="27" customHeight="1">
      <c r="A41" s="109"/>
      <c r="B41" s="108"/>
      <c r="C41" s="40" t="s">
        <v>32</v>
      </c>
      <c r="D41" s="72">
        <f t="shared" si="9"/>
        <v>5700</v>
      </c>
      <c r="E41" s="73">
        <f t="shared" si="10"/>
        <v>6664422</v>
      </c>
      <c r="F41" s="73">
        <v>3288</v>
      </c>
      <c r="G41" s="73">
        <v>4073015</v>
      </c>
      <c r="H41" s="73">
        <v>2412</v>
      </c>
      <c r="I41" s="74">
        <v>2591407</v>
      </c>
      <c r="J41" s="66">
        <f t="shared" si="11"/>
        <v>5054</v>
      </c>
      <c r="K41" s="16">
        <f t="shared" si="12"/>
        <v>5979219</v>
      </c>
      <c r="L41" s="16">
        <v>2903</v>
      </c>
      <c r="M41" s="16">
        <v>3654636</v>
      </c>
      <c r="N41" s="16">
        <v>2151</v>
      </c>
      <c r="O41" s="17">
        <v>2324583</v>
      </c>
      <c r="P41" s="72">
        <f t="shared" si="13"/>
        <v>7545</v>
      </c>
      <c r="Q41" s="73">
        <f t="shared" si="14"/>
        <v>9820943</v>
      </c>
      <c r="R41" s="73">
        <v>4622</v>
      </c>
      <c r="S41" s="73">
        <v>6693757</v>
      </c>
      <c r="T41" s="73">
        <v>2923</v>
      </c>
      <c r="U41" s="74">
        <v>3127186</v>
      </c>
      <c r="V41" s="66">
        <f t="shared" si="15"/>
        <v>4508</v>
      </c>
      <c r="W41" s="16">
        <f t="shared" si="16"/>
        <v>5811021</v>
      </c>
      <c r="X41" s="16">
        <v>2904</v>
      </c>
      <c r="Y41" s="16">
        <v>3969197</v>
      </c>
      <c r="Z41" s="16">
        <v>1604</v>
      </c>
      <c r="AA41" s="17">
        <v>1841824</v>
      </c>
    </row>
    <row r="42" spans="1:27" ht="23.45" customHeight="1">
      <c r="A42" s="105" t="s">
        <v>84</v>
      </c>
      <c r="B42" s="107" t="s">
        <v>53</v>
      </c>
      <c r="C42" s="38" t="s">
        <v>0</v>
      </c>
      <c r="D42" s="69">
        <f>SUM(D43:D61)+22293</f>
        <v>1166560</v>
      </c>
      <c r="E42" s="70">
        <f>SUM(E43:E61)+18686580</f>
        <v>1108360656</v>
      </c>
      <c r="F42" s="70">
        <f>SUM(F43:F61)</f>
        <v>651420</v>
      </c>
      <c r="G42" s="70">
        <f>SUM(G43:G61)</f>
        <v>642814531</v>
      </c>
      <c r="H42" s="70">
        <f>SUM(H43:H61)</f>
        <v>492847</v>
      </c>
      <c r="I42" s="71">
        <f>SUM(I43:I61)</f>
        <v>446859545</v>
      </c>
      <c r="J42" s="65">
        <f>SUM(J43:J61)+13348</f>
        <v>882156</v>
      </c>
      <c r="K42" s="14">
        <f>SUM(K43:K61)+11041909</f>
        <v>851513015</v>
      </c>
      <c r="L42" s="14">
        <f>SUM(L43:L61)</f>
        <v>495653</v>
      </c>
      <c r="M42" s="14">
        <f>SUM(M43:M61)</f>
        <v>497053963</v>
      </c>
      <c r="N42" s="14">
        <f>SUM(N43:N61)</f>
        <v>373155</v>
      </c>
      <c r="O42" s="15">
        <f>SUM(O43:O61)</f>
        <v>343417143</v>
      </c>
      <c r="P42" s="69">
        <f>SUM(P43:P61)+15398</f>
        <v>1556996</v>
      </c>
      <c r="Q42" s="70">
        <f>SUM(Q43:Q61)+13197401</f>
        <v>1457748266</v>
      </c>
      <c r="R42" s="70">
        <f>SUM(R43:R61)</f>
        <v>880392</v>
      </c>
      <c r="S42" s="70">
        <f>SUM(S43:S61)</f>
        <v>853498571</v>
      </c>
      <c r="T42" s="70">
        <f>SUM(T43:T61)</f>
        <v>661206</v>
      </c>
      <c r="U42" s="71">
        <f>SUM(U43:U61)</f>
        <v>591052294</v>
      </c>
      <c r="V42" s="65">
        <f>SUM(V43:V61)+24060</f>
        <v>1124742</v>
      </c>
      <c r="W42" s="14">
        <f>SUM(W43:W61)+18400092</f>
        <v>1029620182</v>
      </c>
      <c r="X42" s="14">
        <f>SUM(X43:X61)</f>
        <v>637528</v>
      </c>
      <c r="Y42" s="14">
        <f>SUM(Y43:Y61)</f>
        <v>605975678</v>
      </c>
      <c r="Z42" s="14">
        <f>SUM(Z43:Z61)</f>
        <v>463154</v>
      </c>
      <c r="AA42" s="15">
        <f>SUM(AA43:AA61)</f>
        <v>405244412</v>
      </c>
    </row>
    <row r="43" spans="1:27" ht="33">
      <c r="A43" s="109"/>
      <c r="B43" s="108"/>
      <c r="C43" s="42" t="s">
        <v>59</v>
      </c>
      <c r="D43" s="78">
        <f>F43+H43</f>
        <v>21636</v>
      </c>
      <c r="E43" s="79">
        <f>G43+I43</f>
        <v>14970480</v>
      </c>
      <c r="F43" s="73">
        <v>11038</v>
      </c>
      <c r="G43" s="73">
        <v>8520587</v>
      </c>
      <c r="H43" s="73">
        <v>10598</v>
      </c>
      <c r="I43" s="74">
        <v>6449893</v>
      </c>
      <c r="J43" s="68">
        <f>L43+N43</f>
        <v>15917</v>
      </c>
      <c r="K43" s="26">
        <f>M43+O43</f>
        <v>11739114</v>
      </c>
      <c r="L43" s="16">
        <v>7983</v>
      </c>
      <c r="M43" s="16">
        <v>6381958</v>
      </c>
      <c r="N43" s="16">
        <v>7934</v>
      </c>
      <c r="O43" s="17">
        <v>5357156</v>
      </c>
      <c r="P43" s="78">
        <f>R43+T43</f>
        <v>23794</v>
      </c>
      <c r="Q43" s="79">
        <f>S43+U43</f>
        <v>18305450</v>
      </c>
      <c r="R43" s="73">
        <v>11611</v>
      </c>
      <c r="S43" s="73">
        <v>9498965</v>
      </c>
      <c r="T43" s="73">
        <v>12183</v>
      </c>
      <c r="U43" s="74">
        <v>8806485</v>
      </c>
      <c r="V43" s="68">
        <f>X43+Z43</f>
        <v>20172</v>
      </c>
      <c r="W43" s="26">
        <f>Y43+AA43</f>
        <v>13935998</v>
      </c>
      <c r="X43" s="16">
        <v>9918</v>
      </c>
      <c r="Y43" s="16">
        <v>7780046</v>
      </c>
      <c r="Z43" s="16">
        <v>10254</v>
      </c>
      <c r="AA43" s="17">
        <v>6155952</v>
      </c>
    </row>
    <row r="44" spans="1:27" ht="33">
      <c r="A44" s="109"/>
      <c r="B44" s="108"/>
      <c r="C44" s="42" t="s">
        <v>60</v>
      </c>
      <c r="D44" s="78">
        <f t="shared" ref="D44:D61" si="17">F44+H44</f>
        <v>471</v>
      </c>
      <c r="E44" s="79">
        <f t="shared" ref="E44:E61" si="18">G44+I44</f>
        <v>478759</v>
      </c>
      <c r="F44" s="73">
        <v>399</v>
      </c>
      <c r="G44" s="73">
        <v>425697</v>
      </c>
      <c r="H44" s="73">
        <v>72</v>
      </c>
      <c r="I44" s="74">
        <v>53062</v>
      </c>
      <c r="J44" s="68">
        <f t="shared" ref="J44:J61" si="19">L44+N44</f>
        <v>473</v>
      </c>
      <c r="K44" s="26">
        <f t="shared" ref="K44:K61" si="20">M44+O44</f>
        <v>476284</v>
      </c>
      <c r="L44" s="16">
        <v>392</v>
      </c>
      <c r="M44" s="16">
        <v>422069</v>
      </c>
      <c r="N44" s="16">
        <v>81</v>
      </c>
      <c r="O44" s="17">
        <v>54215</v>
      </c>
      <c r="P44" s="78">
        <f t="shared" ref="P44:P61" si="21">R44+T44</f>
        <v>901</v>
      </c>
      <c r="Q44" s="79">
        <f t="shared" ref="Q44:Q61" si="22">S44+U44</f>
        <v>1030823</v>
      </c>
      <c r="R44" s="73">
        <v>731</v>
      </c>
      <c r="S44" s="73">
        <v>875968</v>
      </c>
      <c r="T44" s="73">
        <v>170</v>
      </c>
      <c r="U44" s="74">
        <v>154855</v>
      </c>
      <c r="V44" s="68">
        <f t="shared" ref="V44:V61" si="23">X44+Z44</f>
        <v>768</v>
      </c>
      <c r="W44" s="26">
        <f t="shared" ref="W44:W61" si="24">Y44+AA44</f>
        <v>955904</v>
      </c>
      <c r="X44" s="16">
        <v>607</v>
      </c>
      <c r="Y44" s="16">
        <v>830805</v>
      </c>
      <c r="Z44" s="16">
        <v>161</v>
      </c>
      <c r="AA44" s="17">
        <v>125099</v>
      </c>
    </row>
    <row r="45" spans="1:27" ht="23.45" customHeight="1">
      <c r="A45" s="109"/>
      <c r="B45" s="108"/>
      <c r="C45" s="42" t="s">
        <v>24</v>
      </c>
      <c r="D45" s="78">
        <f t="shared" si="17"/>
        <v>381713</v>
      </c>
      <c r="E45" s="79">
        <f t="shared" si="18"/>
        <v>373186709</v>
      </c>
      <c r="F45" s="73">
        <v>242662</v>
      </c>
      <c r="G45" s="73">
        <v>244210616</v>
      </c>
      <c r="H45" s="73">
        <v>139051</v>
      </c>
      <c r="I45" s="74">
        <v>128976093</v>
      </c>
      <c r="J45" s="68">
        <f t="shared" si="19"/>
        <v>291962</v>
      </c>
      <c r="K45" s="26">
        <f t="shared" si="20"/>
        <v>287916205</v>
      </c>
      <c r="L45" s="16">
        <v>184308</v>
      </c>
      <c r="M45" s="16">
        <v>188113252</v>
      </c>
      <c r="N45" s="16">
        <v>107654</v>
      </c>
      <c r="O45" s="17">
        <v>99802953</v>
      </c>
      <c r="P45" s="78">
        <f t="shared" si="21"/>
        <v>561380</v>
      </c>
      <c r="Q45" s="79">
        <f t="shared" si="22"/>
        <v>538912897</v>
      </c>
      <c r="R45" s="73">
        <v>358176</v>
      </c>
      <c r="S45" s="73">
        <v>351996625</v>
      </c>
      <c r="T45" s="73">
        <v>203204</v>
      </c>
      <c r="U45" s="74">
        <v>186916272</v>
      </c>
      <c r="V45" s="68">
        <f t="shared" si="23"/>
        <v>370797</v>
      </c>
      <c r="W45" s="26">
        <f t="shared" si="24"/>
        <v>348859722</v>
      </c>
      <c r="X45" s="16">
        <v>240951</v>
      </c>
      <c r="Y45" s="16">
        <v>231544190</v>
      </c>
      <c r="Z45" s="16">
        <v>129846</v>
      </c>
      <c r="AA45" s="17">
        <v>117315532</v>
      </c>
    </row>
    <row r="46" spans="1:27" ht="33">
      <c r="A46" s="109"/>
      <c r="B46" s="108"/>
      <c r="C46" s="42" t="s">
        <v>61</v>
      </c>
      <c r="D46" s="78">
        <f t="shared" si="17"/>
        <v>2319</v>
      </c>
      <c r="E46" s="79">
        <f t="shared" si="18"/>
        <v>2691294</v>
      </c>
      <c r="F46" s="73">
        <v>2053</v>
      </c>
      <c r="G46" s="73">
        <v>2453146</v>
      </c>
      <c r="H46" s="73">
        <v>266</v>
      </c>
      <c r="I46" s="74">
        <v>238148</v>
      </c>
      <c r="J46" s="68">
        <f t="shared" si="19"/>
        <v>1668</v>
      </c>
      <c r="K46" s="26">
        <f t="shared" si="20"/>
        <v>1893092</v>
      </c>
      <c r="L46" s="16">
        <v>1425</v>
      </c>
      <c r="M46" s="16">
        <v>1701281</v>
      </c>
      <c r="N46" s="16">
        <v>243</v>
      </c>
      <c r="O46" s="17">
        <v>191811</v>
      </c>
      <c r="P46" s="78">
        <f t="shared" si="21"/>
        <v>2853</v>
      </c>
      <c r="Q46" s="79">
        <f t="shared" si="22"/>
        <v>3238000</v>
      </c>
      <c r="R46" s="73">
        <v>2402</v>
      </c>
      <c r="S46" s="73">
        <v>2839451</v>
      </c>
      <c r="T46" s="73">
        <v>451</v>
      </c>
      <c r="U46" s="74">
        <v>398549</v>
      </c>
      <c r="V46" s="68">
        <f t="shared" si="23"/>
        <v>1992</v>
      </c>
      <c r="W46" s="26">
        <f t="shared" si="24"/>
        <v>2070774</v>
      </c>
      <c r="X46" s="16">
        <v>1701</v>
      </c>
      <c r="Y46" s="16">
        <v>1796136</v>
      </c>
      <c r="Z46" s="16">
        <v>291</v>
      </c>
      <c r="AA46" s="17">
        <v>274638</v>
      </c>
    </row>
    <row r="47" spans="1:27" ht="33">
      <c r="A47" s="109"/>
      <c r="B47" s="108"/>
      <c r="C47" s="42" t="s">
        <v>62</v>
      </c>
      <c r="D47" s="78">
        <f t="shared" si="17"/>
        <v>7473</v>
      </c>
      <c r="E47" s="79">
        <f t="shared" si="18"/>
        <v>7402069</v>
      </c>
      <c r="F47" s="73">
        <v>4321</v>
      </c>
      <c r="G47" s="73">
        <v>4349141</v>
      </c>
      <c r="H47" s="73">
        <v>3152</v>
      </c>
      <c r="I47" s="74">
        <v>3052928</v>
      </c>
      <c r="J47" s="68">
        <f t="shared" si="19"/>
        <v>6135</v>
      </c>
      <c r="K47" s="26">
        <f t="shared" si="20"/>
        <v>6165048</v>
      </c>
      <c r="L47" s="16">
        <v>3563</v>
      </c>
      <c r="M47" s="16">
        <v>3597134</v>
      </c>
      <c r="N47" s="16">
        <v>2572</v>
      </c>
      <c r="O47" s="17">
        <v>2567914</v>
      </c>
      <c r="P47" s="78">
        <f t="shared" si="21"/>
        <v>10987</v>
      </c>
      <c r="Q47" s="79">
        <f t="shared" si="22"/>
        <v>10990663</v>
      </c>
      <c r="R47" s="73">
        <v>6467</v>
      </c>
      <c r="S47" s="73">
        <v>6655400</v>
      </c>
      <c r="T47" s="73">
        <v>4520</v>
      </c>
      <c r="U47" s="74">
        <v>4335263</v>
      </c>
      <c r="V47" s="68">
        <f t="shared" si="23"/>
        <v>7872</v>
      </c>
      <c r="W47" s="26">
        <f t="shared" si="24"/>
        <v>8053863</v>
      </c>
      <c r="X47" s="16">
        <v>4954</v>
      </c>
      <c r="Y47" s="16">
        <v>5352712</v>
      </c>
      <c r="Z47" s="16">
        <v>2918</v>
      </c>
      <c r="AA47" s="17">
        <v>2701151</v>
      </c>
    </row>
    <row r="48" spans="1:27" ht="23.45" customHeight="1">
      <c r="A48" s="109"/>
      <c r="B48" s="108"/>
      <c r="C48" s="42" t="s">
        <v>25</v>
      </c>
      <c r="D48" s="78">
        <f t="shared" si="17"/>
        <v>125478</v>
      </c>
      <c r="E48" s="79">
        <f t="shared" si="18"/>
        <v>128849692</v>
      </c>
      <c r="F48" s="73">
        <v>100008</v>
      </c>
      <c r="G48" s="73">
        <v>105611326</v>
      </c>
      <c r="H48" s="73">
        <v>25470</v>
      </c>
      <c r="I48" s="74">
        <v>23238366</v>
      </c>
      <c r="J48" s="68">
        <f t="shared" si="19"/>
        <v>101721</v>
      </c>
      <c r="K48" s="26">
        <f t="shared" si="20"/>
        <v>105632912</v>
      </c>
      <c r="L48" s="16">
        <v>80407</v>
      </c>
      <c r="M48" s="16">
        <v>85964308</v>
      </c>
      <c r="N48" s="16">
        <v>21314</v>
      </c>
      <c r="O48" s="17">
        <v>19668604</v>
      </c>
      <c r="P48" s="78">
        <f t="shared" si="21"/>
        <v>185700</v>
      </c>
      <c r="Q48" s="79">
        <f t="shared" si="22"/>
        <v>184935730</v>
      </c>
      <c r="R48" s="73">
        <v>144995</v>
      </c>
      <c r="S48" s="73">
        <v>148114301</v>
      </c>
      <c r="T48" s="73">
        <v>40705</v>
      </c>
      <c r="U48" s="74">
        <v>36821429</v>
      </c>
      <c r="V48" s="68">
        <f t="shared" si="23"/>
        <v>136318</v>
      </c>
      <c r="W48" s="26">
        <f t="shared" si="24"/>
        <v>134416999</v>
      </c>
      <c r="X48" s="16">
        <v>107035</v>
      </c>
      <c r="Y48" s="16">
        <v>108128152</v>
      </c>
      <c r="Z48" s="16">
        <v>29283</v>
      </c>
      <c r="AA48" s="17">
        <v>26288847</v>
      </c>
    </row>
    <row r="49" spans="1:27" ht="23.45" customHeight="1">
      <c r="A49" s="109"/>
      <c r="B49" s="108"/>
      <c r="C49" s="42" t="s">
        <v>91</v>
      </c>
      <c r="D49" s="78">
        <f t="shared" si="17"/>
        <v>179220</v>
      </c>
      <c r="E49" s="79">
        <f t="shared" si="18"/>
        <v>166059995</v>
      </c>
      <c r="F49" s="73">
        <v>100158</v>
      </c>
      <c r="G49" s="73">
        <v>94387145</v>
      </c>
      <c r="H49" s="73">
        <v>79062</v>
      </c>
      <c r="I49" s="74">
        <v>71672850</v>
      </c>
      <c r="J49" s="68">
        <f t="shared" si="19"/>
        <v>133070</v>
      </c>
      <c r="K49" s="26">
        <f t="shared" si="20"/>
        <v>125636743</v>
      </c>
      <c r="L49" s="16">
        <v>75251</v>
      </c>
      <c r="M49" s="16">
        <v>72898185</v>
      </c>
      <c r="N49" s="16">
        <v>57819</v>
      </c>
      <c r="O49" s="17">
        <v>52738558</v>
      </c>
      <c r="P49" s="78">
        <f t="shared" si="21"/>
        <v>211715</v>
      </c>
      <c r="Q49" s="79">
        <f t="shared" si="22"/>
        <v>194306259</v>
      </c>
      <c r="R49" s="73">
        <v>118585</v>
      </c>
      <c r="S49" s="73">
        <v>112010935</v>
      </c>
      <c r="T49" s="73">
        <v>93130</v>
      </c>
      <c r="U49" s="74">
        <v>82295324</v>
      </c>
      <c r="V49" s="68">
        <f t="shared" si="23"/>
        <v>164680</v>
      </c>
      <c r="W49" s="26">
        <f t="shared" si="24"/>
        <v>148869269</v>
      </c>
      <c r="X49" s="16">
        <v>93900</v>
      </c>
      <c r="Y49" s="16">
        <v>87222881</v>
      </c>
      <c r="Z49" s="16">
        <v>70780</v>
      </c>
      <c r="AA49" s="17">
        <v>61646388</v>
      </c>
    </row>
    <row r="50" spans="1:27" ht="23.45" customHeight="1">
      <c r="A50" s="109"/>
      <c r="B50" s="108"/>
      <c r="C50" s="42" t="s">
        <v>92</v>
      </c>
      <c r="D50" s="78">
        <f t="shared" si="17"/>
        <v>54550</v>
      </c>
      <c r="E50" s="79">
        <f t="shared" si="18"/>
        <v>52433763</v>
      </c>
      <c r="F50" s="73">
        <v>40810</v>
      </c>
      <c r="G50" s="73">
        <v>40613952</v>
      </c>
      <c r="H50" s="73">
        <v>13740</v>
      </c>
      <c r="I50" s="74">
        <v>11819811</v>
      </c>
      <c r="J50" s="68">
        <f t="shared" si="19"/>
        <v>42426</v>
      </c>
      <c r="K50" s="26">
        <f t="shared" si="20"/>
        <v>40985385</v>
      </c>
      <c r="L50" s="16">
        <v>32243</v>
      </c>
      <c r="M50" s="16">
        <v>32195749</v>
      </c>
      <c r="N50" s="16">
        <v>10183</v>
      </c>
      <c r="O50" s="17">
        <v>8789636</v>
      </c>
      <c r="P50" s="78">
        <f t="shared" si="21"/>
        <v>76118</v>
      </c>
      <c r="Q50" s="79">
        <f t="shared" si="22"/>
        <v>71648031</v>
      </c>
      <c r="R50" s="73">
        <v>56462</v>
      </c>
      <c r="S50" s="73">
        <v>55336677</v>
      </c>
      <c r="T50" s="73">
        <v>19656</v>
      </c>
      <c r="U50" s="74">
        <v>16311354</v>
      </c>
      <c r="V50" s="68">
        <f t="shared" si="23"/>
        <v>53025</v>
      </c>
      <c r="W50" s="26">
        <f t="shared" si="24"/>
        <v>49017284</v>
      </c>
      <c r="X50" s="16">
        <v>40056</v>
      </c>
      <c r="Y50" s="16">
        <v>38816864</v>
      </c>
      <c r="Z50" s="16">
        <v>12969</v>
      </c>
      <c r="AA50" s="17">
        <v>10200420</v>
      </c>
    </row>
    <row r="51" spans="1:27" ht="23.45" customHeight="1">
      <c r="A51" s="109"/>
      <c r="B51" s="108"/>
      <c r="C51" s="42" t="s">
        <v>93</v>
      </c>
      <c r="D51" s="78">
        <f t="shared" si="17"/>
        <v>58139</v>
      </c>
      <c r="E51" s="79">
        <f t="shared" si="18"/>
        <v>52795085</v>
      </c>
      <c r="F51" s="73">
        <v>25297</v>
      </c>
      <c r="G51" s="73">
        <v>23806688</v>
      </c>
      <c r="H51" s="73">
        <v>32842</v>
      </c>
      <c r="I51" s="74">
        <v>28988397</v>
      </c>
      <c r="J51" s="68">
        <f t="shared" si="19"/>
        <v>43840</v>
      </c>
      <c r="K51" s="26">
        <f t="shared" si="20"/>
        <v>41500756</v>
      </c>
      <c r="L51" s="16">
        <v>17973</v>
      </c>
      <c r="M51" s="16">
        <v>17422411</v>
      </c>
      <c r="N51" s="16">
        <v>25867</v>
      </c>
      <c r="O51" s="17">
        <v>24078345</v>
      </c>
      <c r="P51" s="78">
        <f t="shared" si="21"/>
        <v>70258</v>
      </c>
      <c r="Q51" s="79">
        <f t="shared" si="22"/>
        <v>62854494</v>
      </c>
      <c r="R51" s="73">
        <v>28718</v>
      </c>
      <c r="S51" s="73">
        <v>26228259</v>
      </c>
      <c r="T51" s="73">
        <v>41540</v>
      </c>
      <c r="U51" s="74">
        <v>36626235</v>
      </c>
      <c r="V51" s="68">
        <f t="shared" si="23"/>
        <v>49028</v>
      </c>
      <c r="W51" s="26">
        <f t="shared" si="24"/>
        <v>42919350</v>
      </c>
      <c r="X51" s="16">
        <v>20484</v>
      </c>
      <c r="Y51" s="16">
        <v>18031974</v>
      </c>
      <c r="Z51" s="16">
        <v>28544</v>
      </c>
      <c r="AA51" s="17">
        <v>24887376</v>
      </c>
    </row>
    <row r="52" spans="1:27" ht="33">
      <c r="A52" s="109"/>
      <c r="B52" s="108"/>
      <c r="C52" s="42" t="s">
        <v>63</v>
      </c>
      <c r="D52" s="78">
        <f t="shared" si="17"/>
        <v>18053</v>
      </c>
      <c r="E52" s="79">
        <f t="shared" si="18"/>
        <v>15128983</v>
      </c>
      <c r="F52" s="73">
        <v>10241</v>
      </c>
      <c r="G52" s="73">
        <v>8616755</v>
      </c>
      <c r="H52" s="73">
        <v>7812</v>
      </c>
      <c r="I52" s="74">
        <v>6512228</v>
      </c>
      <c r="J52" s="68">
        <f t="shared" si="19"/>
        <v>13138</v>
      </c>
      <c r="K52" s="26">
        <f t="shared" si="20"/>
        <v>11187424</v>
      </c>
      <c r="L52" s="16">
        <v>7311</v>
      </c>
      <c r="M52" s="16">
        <v>6277935</v>
      </c>
      <c r="N52" s="16">
        <v>5827</v>
      </c>
      <c r="O52" s="17">
        <v>4909489</v>
      </c>
      <c r="P52" s="78">
        <f t="shared" si="21"/>
        <v>20809</v>
      </c>
      <c r="Q52" s="79">
        <f t="shared" si="22"/>
        <v>17090388</v>
      </c>
      <c r="R52" s="73">
        <v>11455</v>
      </c>
      <c r="S52" s="73">
        <v>10098500</v>
      </c>
      <c r="T52" s="73">
        <v>9354</v>
      </c>
      <c r="U52" s="74">
        <v>6991888</v>
      </c>
      <c r="V52" s="68">
        <f t="shared" si="23"/>
        <v>15385</v>
      </c>
      <c r="W52" s="26">
        <f t="shared" si="24"/>
        <v>12803307</v>
      </c>
      <c r="X52" s="16">
        <v>8339</v>
      </c>
      <c r="Y52" s="16">
        <v>7591251</v>
      </c>
      <c r="Z52" s="16">
        <v>7046</v>
      </c>
      <c r="AA52" s="17">
        <v>5212056</v>
      </c>
    </row>
    <row r="53" spans="1:27" ht="23.45" customHeight="1">
      <c r="A53" s="109"/>
      <c r="B53" s="108"/>
      <c r="C53" s="42" t="s">
        <v>94</v>
      </c>
      <c r="D53" s="78">
        <f t="shared" si="17"/>
        <v>27672</v>
      </c>
      <c r="E53" s="79">
        <f t="shared" si="18"/>
        <v>23535348</v>
      </c>
      <c r="F53" s="73">
        <v>11306</v>
      </c>
      <c r="G53" s="73">
        <v>9598225</v>
      </c>
      <c r="H53" s="73">
        <v>16366</v>
      </c>
      <c r="I53" s="74">
        <v>13937123</v>
      </c>
      <c r="J53" s="68">
        <f t="shared" si="19"/>
        <v>19885</v>
      </c>
      <c r="K53" s="26">
        <f t="shared" si="20"/>
        <v>17395402</v>
      </c>
      <c r="L53" s="16">
        <v>8092</v>
      </c>
      <c r="M53" s="16">
        <v>6845988</v>
      </c>
      <c r="N53" s="16">
        <v>11793</v>
      </c>
      <c r="O53" s="17">
        <v>10549414</v>
      </c>
      <c r="P53" s="78">
        <f t="shared" si="21"/>
        <v>35354</v>
      </c>
      <c r="Q53" s="79">
        <f t="shared" si="22"/>
        <v>29227838</v>
      </c>
      <c r="R53" s="73">
        <v>13584</v>
      </c>
      <c r="S53" s="73">
        <v>11413357</v>
      </c>
      <c r="T53" s="73">
        <v>21770</v>
      </c>
      <c r="U53" s="74">
        <v>17814481</v>
      </c>
      <c r="V53" s="68">
        <f t="shared" si="23"/>
        <v>25660</v>
      </c>
      <c r="W53" s="26">
        <f t="shared" si="24"/>
        <v>21057544</v>
      </c>
      <c r="X53" s="16">
        <v>9783</v>
      </c>
      <c r="Y53" s="16">
        <v>7961309</v>
      </c>
      <c r="Z53" s="16">
        <v>15877</v>
      </c>
      <c r="AA53" s="17">
        <v>13096235</v>
      </c>
    </row>
    <row r="54" spans="1:27" ht="23.45" customHeight="1">
      <c r="A54" s="109"/>
      <c r="B54" s="108"/>
      <c r="C54" s="42" t="s">
        <v>46</v>
      </c>
      <c r="D54" s="78">
        <f t="shared" si="17"/>
        <v>11622</v>
      </c>
      <c r="E54" s="79">
        <f t="shared" si="18"/>
        <v>10654624</v>
      </c>
      <c r="F54" s="73">
        <v>6207</v>
      </c>
      <c r="G54" s="73">
        <v>6057871</v>
      </c>
      <c r="H54" s="73">
        <v>5415</v>
      </c>
      <c r="I54" s="74">
        <v>4596753</v>
      </c>
      <c r="J54" s="68">
        <f t="shared" si="19"/>
        <v>8360</v>
      </c>
      <c r="K54" s="26">
        <f t="shared" si="20"/>
        <v>7907497</v>
      </c>
      <c r="L54" s="16">
        <v>4164</v>
      </c>
      <c r="M54" s="16">
        <v>4128687</v>
      </c>
      <c r="N54" s="16">
        <v>4196</v>
      </c>
      <c r="O54" s="17">
        <v>3778810</v>
      </c>
      <c r="P54" s="78">
        <f t="shared" si="21"/>
        <v>13045</v>
      </c>
      <c r="Q54" s="79">
        <f t="shared" si="22"/>
        <v>11882229</v>
      </c>
      <c r="R54" s="73">
        <v>6892</v>
      </c>
      <c r="S54" s="73">
        <v>6643881</v>
      </c>
      <c r="T54" s="73">
        <v>6153</v>
      </c>
      <c r="U54" s="74">
        <v>5238348</v>
      </c>
      <c r="V54" s="68">
        <f t="shared" si="23"/>
        <v>9301</v>
      </c>
      <c r="W54" s="26">
        <f t="shared" si="24"/>
        <v>8042226</v>
      </c>
      <c r="X54" s="16">
        <v>4933</v>
      </c>
      <c r="Y54" s="16">
        <v>4248320</v>
      </c>
      <c r="Z54" s="16">
        <v>4368</v>
      </c>
      <c r="AA54" s="17">
        <v>3793906</v>
      </c>
    </row>
    <row r="55" spans="1:27" ht="33">
      <c r="A55" s="109"/>
      <c r="B55" s="108"/>
      <c r="C55" s="42" t="s">
        <v>64</v>
      </c>
      <c r="D55" s="78">
        <f t="shared" si="17"/>
        <v>30345</v>
      </c>
      <c r="E55" s="79">
        <f t="shared" si="18"/>
        <v>27542840</v>
      </c>
      <c r="F55" s="73">
        <v>15298</v>
      </c>
      <c r="G55" s="73">
        <v>14377013</v>
      </c>
      <c r="H55" s="73">
        <v>15047</v>
      </c>
      <c r="I55" s="74">
        <v>13165827</v>
      </c>
      <c r="J55" s="68">
        <f t="shared" si="19"/>
        <v>22105</v>
      </c>
      <c r="K55" s="26">
        <f t="shared" si="20"/>
        <v>19848150</v>
      </c>
      <c r="L55" s="16">
        <v>10898</v>
      </c>
      <c r="M55" s="16">
        <v>10252032</v>
      </c>
      <c r="N55" s="16">
        <v>11207</v>
      </c>
      <c r="O55" s="17">
        <v>9596118</v>
      </c>
      <c r="P55" s="78">
        <f t="shared" si="21"/>
        <v>37031</v>
      </c>
      <c r="Q55" s="79">
        <f t="shared" si="22"/>
        <v>32172160</v>
      </c>
      <c r="R55" s="73">
        <v>18475</v>
      </c>
      <c r="S55" s="73">
        <v>16311118</v>
      </c>
      <c r="T55" s="73">
        <v>18556</v>
      </c>
      <c r="U55" s="74">
        <v>15861042</v>
      </c>
      <c r="V55" s="68">
        <f t="shared" si="23"/>
        <v>27283</v>
      </c>
      <c r="W55" s="26">
        <f t="shared" si="24"/>
        <v>23549891</v>
      </c>
      <c r="X55" s="16">
        <v>14037</v>
      </c>
      <c r="Y55" s="16">
        <v>12441137</v>
      </c>
      <c r="Z55" s="16">
        <v>13246</v>
      </c>
      <c r="AA55" s="17">
        <v>11108754</v>
      </c>
    </row>
    <row r="56" spans="1:27" ht="23.45" customHeight="1">
      <c r="A56" s="109"/>
      <c r="B56" s="108"/>
      <c r="C56" s="42" t="s">
        <v>47</v>
      </c>
      <c r="D56" s="78">
        <f t="shared" si="17"/>
        <v>37601</v>
      </c>
      <c r="E56" s="79">
        <f t="shared" si="18"/>
        <v>36263407</v>
      </c>
      <c r="F56" s="73">
        <v>20005</v>
      </c>
      <c r="G56" s="73">
        <v>20147132</v>
      </c>
      <c r="H56" s="73">
        <v>17596</v>
      </c>
      <c r="I56" s="74">
        <v>16116275</v>
      </c>
      <c r="J56" s="68">
        <f t="shared" si="19"/>
        <v>27993</v>
      </c>
      <c r="K56" s="26">
        <f t="shared" si="20"/>
        <v>27760611</v>
      </c>
      <c r="L56" s="16">
        <v>14769</v>
      </c>
      <c r="M56" s="16">
        <v>15261310</v>
      </c>
      <c r="N56" s="16">
        <v>13224</v>
      </c>
      <c r="O56" s="17">
        <v>12499301</v>
      </c>
      <c r="P56" s="78">
        <f t="shared" si="21"/>
        <v>44299</v>
      </c>
      <c r="Q56" s="79">
        <f t="shared" si="22"/>
        <v>41080355</v>
      </c>
      <c r="R56" s="73">
        <v>22590</v>
      </c>
      <c r="S56" s="73">
        <v>22052513</v>
      </c>
      <c r="T56" s="73">
        <v>21709</v>
      </c>
      <c r="U56" s="74">
        <v>19027842</v>
      </c>
      <c r="V56" s="68">
        <f t="shared" si="23"/>
        <v>33742</v>
      </c>
      <c r="W56" s="26">
        <f t="shared" si="24"/>
        <v>30997741</v>
      </c>
      <c r="X56" s="16">
        <v>18753</v>
      </c>
      <c r="Y56" s="16">
        <v>17949254</v>
      </c>
      <c r="Z56" s="16">
        <v>14989</v>
      </c>
      <c r="AA56" s="17">
        <v>13048487</v>
      </c>
    </row>
    <row r="57" spans="1:27" ht="49.5">
      <c r="A57" s="109"/>
      <c r="B57" s="108"/>
      <c r="C57" s="42" t="s">
        <v>65</v>
      </c>
      <c r="D57" s="78">
        <f t="shared" si="17"/>
        <v>18508</v>
      </c>
      <c r="E57" s="79">
        <f t="shared" si="18"/>
        <v>17767972</v>
      </c>
      <c r="F57" s="73">
        <v>8111</v>
      </c>
      <c r="G57" s="73">
        <v>7706276</v>
      </c>
      <c r="H57" s="73">
        <v>10397</v>
      </c>
      <c r="I57" s="74">
        <v>10061696</v>
      </c>
      <c r="J57" s="68">
        <f t="shared" si="19"/>
        <v>13481</v>
      </c>
      <c r="K57" s="26">
        <f t="shared" si="20"/>
        <v>13327503</v>
      </c>
      <c r="L57" s="16">
        <v>5797</v>
      </c>
      <c r="M57" s="16">
        <v>5641906</v>
      </c>
      <c r="N57" s="16">
        <v>7684</v>
      </c>
      <c r="O57" s="17">
        <v>7685597</v>
      </c>
      <c r="P57" s="78">
        <f t="shared" si="21"/>
        <v>25035</v>
      </c>
      <c r="Q57" s="79">
        <f t="shared" si="22"/>
        <v>23546064</v>
      </c>
      <c r="R57" s="73">
        <v>11278</v>
      </c>
      <c r="S57" s="73">
        <v>10680826</v>
      </c>
      <c r="T57" s="73">
        <v>13757</v>
      </c>
      <c r="U57" s="74">
        <v>12865238</v>
      </c>
      <c r="V57" s="68">
        <f t="shared" si="23"/>
        <v>19253</v>
      </c>
      <c r="W57" s="26">
        <f t="shared" si="24"/>
        <v>17696024</v>
      </c>
      <c r="X57" s="16">
        <v>9168</v>
      </c>
      <c r="Y57" s="16">
        <v>8332420</v>
      </c>
      <c r="Z57" s="16">
        <v>10085</v>
      </c>
      <c r="AA57" s="17">
        <v>9363604</v>
      </c>
    </row>
    <row r="58" spans="1:27" ht="23.45" customHeight="1">
      <c r="A58" s="109"/>
      <c r="B58" s="108"/>
      <c r="C58" s="42" t="s">
        <v>48</v>
      </c>
      <c r="D58" s="78">
        <f t="shared" si="17"/>
        <v>21349</v>
      </c>
      <c r="E58" s="79">
        <f t="shared" si="18"/>
        <v>19662958</v>
      </c>
      <c r="F58" s="73">
        <v>6228</v>
      </c>
      <c r="G58" s="73">
        <v>5777652</v>
      </c>
      <c r="H58" s="73">
        <v>15121</v>
      </c>
      <c r="I58" s="74">
        <v>13885306</v>
      </c>
      <c r="J58" s="68">
        <f t="shared" si="19"/>
        <v>15854</v>
      </c>
      <c r="K58" s="26">
        <f t="shared" si="20"/>
        <v>15291325</v>
      </c>
      <c r="L58" s="16">
        <v>5170</v>
      </c>
      <c r="M58" s="16">
        <v>4965053</v>
      </c>
      <c r="N58" s="16">
        <v>10684</v>
      </c>
      <c r="O58" s="17">
        <v>10326272</v>
      </c>
      <c r="P58" s="78">
        <f t="shared" si="21"/>
        <v>23720</v>
      </c>
      <c r="Q58" s="79">
        <f t="shared" si="22"/>
        <v>22076883</v>
      </c>
      <c r="R58" s="73">
        <v>7866</v>
      </c>
      <c r="S58" s="73">
        <v>7347642</v>
      </c>
      <c r="T58" s="73">
        <v>15854</v>
      </c>
      <c r="U58" s="74">
        <v>14729241</v>
      </c>
      <c r="V58" s="68">
        <f t="shared" si="23"/>
        <v>18609</v>
      </c>
      <c r="W58" s="26">
        <f t="shared" si="24"/>
        <v>17193659</v>
      </c>
      <c r="X58" s="16">
        <v>7058</v>
      </c>
      <c r="Y58" s="16">
        <v>6928925</v>
      </c>
      <c r="Z58" s="16">
        <v>11551</v>
      </c>
      <c r="AA58" s="17">
        <v>10264734</v>
      </c>
    </row>
    <row r="59" spans="1:27" ht="49.5">
      <c r="A59" s="109"/>
      <c r="B59" s="108"/>
      <c r="C59" s="42" t="s">
        <v>66</v>
      </c>
      <c r="D59" s="78">
        <f t="shared" si="17"/>
        <v>64851</v>
      </c>
      <c r="E59" s="79">
        <f t="shared" si="18"/>
        <v>64511846</v>
      </c>
      <c r="F59" s="73">
        <v>13080</v>
      </c>
      <c r="G59" s="73">
        <v>12303266</v>
      </c>
      <c r="H59" s="73">
        <v>51771</v>
      </c>
      <c r="I59" s="74">
        <v>52208580</v>
      </c>
      <c r="J59" s="68">
        <f t="shared" si="19"/>
        <v>46901</v>
      </c>
      <c r="K59" s="26">
        <f t="shared" si="20"/>
        <v>46572831</v>
      </c>
      <c r="L59" s="16">
        <v>9670</v>
      </c>
      <c r="M59" s="16">
        <v>8817769</v>
      </c>
      <c r="N59" s="16">
        <v>37231</v>
      </c>
      <c r="O59" s="17">
        <v>37755062</v>
      </c>
      <c r="P59" s="78">
        <f t="shared" si="21"/>
        <v>73612</v>
      </c>
      <c r="Q59" s="79">
        <f t="shared" si="22"/>
        <v>73111335</v>
      </c>
      <c r="R59" s="73">
        <v>15655</v>
      </c>
      <c r="S59" s="73">
        <v>14104503</v>
      </c>
      <c r="T59" s="73">
        <v>57957</v>
      </c>
      <c r="U59" s="74">
        <v>59006832</v>
      </c>
      <c r="V59" s="68">
        <f t="shared" si="23"/>
        <v>55727</v>
      </c>
      <c r="W59" s="26">
        <f t="shared" si="24"/>
        <v>53116286</v>
      </c>
      <c r="X59" s="16">
        <v>12130</v>
      </c>
      <c r="Y59" s="16">
        <v>10619681</v>
      </c>
      <c r="Z59" s="16">
        <v>43597</v>
      </c>
      <c r="AA59" s="17">
        <v>42496605</v>
      </c>
    </row>
    <row r="60" spans="1:27" ht="33">
      <c r="A60" s="109"/>
      <c r="B60" s="108"/>
      <c r="C60" s="42" t="s">
        <v>67</v>
      </c>
      <c r="D60" s="78">
        <f t="shared" si="17"/>
        <v>9953</v>
      </c>
      <c r="E60" s="79">
        <f t="shared" si="18"/>
        <v>8609892</v>
      </c>
      <c r="F60" s="73">
        <v>4315</v>
      </c>
      <c r="G60" s="73">
        <v>4091919</v>
      </c>
      <c r="H60" s="73">
        <v>5638</v>
      </c>
      <c r="I60" s="74">
        <v>4517973</v>
      </c>
      <c r="J60" s="68">
        <f t="shared" si="19"/>
        <v>7244</v>
      </c>
      <c r="K60" s="26">
        <f t="shared" si="20"/>
        <v>6290906</v>
      </c>
      <c r="L60" s="16">
        <v>3112</v>
      </c>
      <c r="M60" s="16">
        <v>3028805</v>
      </c>
      <c r="N60" s="16">
        <v>4132</v>
      </c>
      <c r="O60" s="17">
        <v>3262101</v>
      </c>
      <c r="P60" s="78">
        <f t="shared" si="21"/>
        <v>13071</v>
      </c>
      <c r="Q60" s="79">
        <f t="shared" si="22"/>
        <v>10777411</v>
      </c>
      <c r="R60" s="73">
        <v>5164</v>
      </c>
      <c r="S60" s="73">
        <v>4531054</v>
      </c>
      <c r="T60" s="73">
        <v>7907</v>
      </c>
      <c r="U60" s="74">
        <v>6246357</v>
      </c>
      <c r="V60" s="68">
        <f t="shared" si="23"/>
        <v>10146</v>
      </c>
      <c r="W60" s="26">
        <f t="shared" si="24"/>
        <v>8366976</v>
      </c>
      <c r="X60" s="16">
        <v>4126</v>
      </c>
      <c r="Y60" s="16">
        <v>3484721</v>
      </c>
      <c r="Z60" s="16">
        <v>6020</v>
      </c>
      <c r="AA60" s="17">
        <v>4882255</v>
      </c>
    </row>
    <row r="61" spans="1:27" ht="23.45" customHeight="1" thickBot="1">
      <c r="A61" s="110"/>
      <c r="B61" s="111"/>
      <c r="C61" s="43" t="s">
        <v>49</v>
      </c>
      <c r="D61" s="75">
        <f t="shared" si="17"/>
        <v>73314</v>
      </c>
      <c r="E61" s="76">
        <f t="shared" si="18"/>
        <v>67128360</v>
      </c>
      <c r="F61" s="76">
        <v>29883</v>
      </c>
      <c r="G61" s="76">
        <v>29760124</v>
      </c>
      <c r="H61" s="76">
        <v>43431</v>
      </c>
      <c r="I61" s="77">
        <v>37368236</v>
      </c>
      <c r="J61" s="67">
        <f t="shared" si="19"/>
        <v>56635</v>
      </c>
      <c r="K61" s="18">
        <f t="shared" si="20"/>
        <v>52943918</v>
      </c>
      <c r="L61" s="18">
        <v>23125</v>
      </c>
      <c r="M61" s="18">
        <v>23138131</v>
      </c>
      <c r="N61" s="18">
        <v>33510</v>
      </c>
      <c r="O61" s="19">
        <v>29805787</v>
      </c>
      <c r="P61" s="75">
        <f t="shared" si="21"/>
        <v>111916</v>
      </c>
      <c r="Q61" s="76">
        <f t="shared" si="22"/>
        <v>97363855</v>
      </c>
      <c r="R61" s="76">
        <v>39286</v>
      </c>
      <c r="S61" s="76">
        <v>36758596</v>
      </c>
      <c r="T61" s="76">
        <v>72630</v>
      </c>
      <c r="U61" s="77">
        <v>60605259</v>
      </c>
      <c r="V61" s="67">
        <f t="shared" si="23"/>
        <v>80924</v>
      </c>
      <c r="W61" s="18">
        <f t="shared" si="24"/>
        <v>69297273</v>
      </c>
      <c r="X61" s="18">
        <v>29595</v>
      </c>
      <c r="Y61" s="18">
        <v>26914900</v>
      </c>
      <c r="Z61" s="18">
        <v>51329</v>
      </c>
      <c r="AA61" s="19">
        <v>42382373</v>
      </c>
    </row>
    <row r="62" spans="1:27" s="25" customFormat="1" ht="80.25" customHeight="1">
      <c r="A62" s="23"/>
      <c r="B62" s="24"/>
      <c r="C62" s="24"/>
      <c r="D62" s="165" t="s">
        <v>132</v>
      </c>
      <c r="E62" s="135"/>
      <c r="F62" s="135"/>
      <c r="G62" s="135"/>
      <c r="H62" s="135"/>
      <c r="I62" s="135"/>
      <c r="J62" s="165" t="s">
        <v>133</v>
      </c>
      <c r="K62" s="135"/>
      <c r="L62" s="135"/>
      <c r="M62" s="135"/>
      <c r="N62" s="135"/>
      <c r="O62" s="135"/>
      <c r="P62" s="165" t="s">
        <v>134</v>
      </c>
      <c r="Q62" s="135"/>
      <c r="R62" s="135"/>
      <c r="S62" s="135"/>
      <c r="T62" s="135"/>
      <c r="U62" s="135"/>
      <c r="V62" s="134" t="s">
        <v>135</v>
      </c>
      <c r="W62" s="135"/>
      <c r="X62" s="135"/>
      <c r="Y62" s="135"/>
      <c r="Z62" s="135"/>
      <c r="AA62" s="135"/>
    </row>
    <row r="63" spans="1:27" s="1" customFormat="1" ht="16.149999999999999" customHeight="1">
      <c r="B63" s="2"/>
      <c r="C63" s="2"/>
      <c r="V63" s="22"/>
    </row>
  </sheetData>
  <mergeCells count="32">
    <mergeCell ref="D62:I62"/>
    <mergeCell ref="J62:O62"/>
    <mergeCell ref="P62:U62"/>
    <mergeCell ref="B42:B61"/>
    <mergeCell ref="B3:C5"/>
    <mergeCell ref="A42:A61"/>
    <mergeCell ref="A6:A28"/>
    <mergeCell ref="B6:B28"/>
    <mergeCell ref="A29:A41"/>
    <mergeCell ref="B29:B41"/>
    <mergeCell ref="D1:I1"/>
    <mergeCell ref="J1:O1"/>
    <mergeCell ref="P1:U1"/>
    <mergeCell ref="V3:AA3"/>
    <mergeCell ref="A3:A5"/>
    <mergeCell ref="N4:O4"/>
    <mergeCell ref="P4:Q4"/>
    <mergeCell ref="R4:S4"/>
    <mergeCell ref="T4:U4"/>
    <mergeCell ref="D3:I3"/>
    <mergeCell ref="J3:O3"/>
    <mergeCell ref="P3:U3"/>
    <mergeCell ref="D4:E4"/>
    <mergeCell ref="F4:G4"/>
    <mergeCell ref="H4:I4"/>
    <mergeCell ref="J4:K4"/>
    <mergeCell ref="L4:M4"/>
    <mergeCell ref="V1:AA1"/>
    <mergeCell ref="V62:AA62"/>
    <mergeCell ref="Z4:AA4"/>
    <mergeCell ref="X4:Y4"/>
    <mergeCell ref="V4:W4"/>
  </mergeCells>
  <phoneticPr fontId="1" type="noConversion"/>
  <printOptions horizontalCentered="1"/>
  <pageMargins left="0.15748031496062992" right="0.15748031496062992" top="0.39370078740157483" bottom="0.39370078740157483" header="0.31496062992125984" footer="0.31496062992125984"/>
  <pageSetup paperSize="9" orientation="portrait" verticalDpi="180" r:id="rId1"/>
  <headerFooter alignWithMargins="0"/>
  <rowBreaks count="2" manualBreakCount="2">
    <brk id="28" max="16383" man="1"/>
    <brk id="41" max="16383" man="1"/>
  </rowBreaks>
  <colBreaks count="3" manualBreakCount="3">
    <brk id="9" max="1048575" man="1"/>
    <brk id="15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"/>
  <dimension ref="A1:V67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8.25" style="2" customWidth="1"/>
    <col min="2" max="2" width="4.75" style="2" customWidth="1"/>
    <col min="3" max="3" width="14.75" style="2" customWidth="1"/>
    <col min="4" max="4" width="9.75" style="1" customWidth="1"/>
    <col min="5" max="5" width="13.625" style="1" customWidth="1"/>
    <col min="6" max="6" width="8.625" style="1" customWidth="1"/>
    <col min="7" max="7" width="12.75" style="1" customWidth="1"/>
    <col min="8" max="8" width="8.625" style="1" customWidth="1"/>
    <col min="9" max="9" width="12.75" style="1" customWidth="1"/>
    <col min="10" max="16384" width="9" style="1"/>
  </cols>
  <sheetData>
    <row r="1" spans="1:22" ht="40.9" customHeight="1">
      <c r="A1" s="136" t="s">
        <v>107</v>
      </c>
      <c r="B1" s="137"/>
      <c r="C1" s="137"/>
      <c r="D1" s="137"/>
      <c r="E1" s="137"/>
      <c r="F1" s="137"/>
      <c r="G1" s="137"/>
      <c r="H1" s="137"/>
      <c r="I1" s="137"/>
      <c r="J1" s="64"/>
      <c r="P1" s="64"/>
      <c r="V1" s="64"/>
    </row>
    <row r="2" spans="1:22" ht="18" customHeight="1" thickBot="1"/>
    <row r="3" spans="1:22" s="6" customFormat="1" ht="23.45" customHeight="1">
      <c r="A3" s="112" t="s">
        <v>85</v>
      </c>
      <c r="B3" s="114" t="s">
        <v>68</v>
      </c>
      <c r="C3" s="155"/>
      <c r="D3" s="120" t="s">
        <v>74</v>
      </c>
      <c r="E3" s="121"/>
      <c r="F3" s="121"/>
      <c r="G3" s="121"/>
      <c r="H3" s="121"/>
      <c r="I3" s="122"/>
    </row>
    <row r="4" spans="1:22" s="2" customFormat="1" ht="23.45" customHeight="1">
      <c r="A4" s="152"/>
      <c r="B4" s="156"/>
      <c r="C4" s="157"/>
      <c r="D4" s="123" t="s">
        <v>80</v>
      </c>
      <c r="E4" s="124"/>
      <c r="F4" s="125" t="s">
        <v>79</v>
      </c>
      <c r="G4" s="124"/>
      <c r="H4" s="125" t="s">
        <v>78</v>
      </c>
      <c r="I4" s="126"/>
    </row>
    <row r="5" spans="1:22" ht="23.45" customHeight="1">
      <c r="A5" s="152"/>
      <c r="B5" s="158"/>
      <c r="C5" s="159"/>
      <c r="D5" s="49" t="s">
        <v>29</v>
      </c>
      <c r="E5" s="50" t="s">
        <v>30</v>
      </c>
      <c r="F5" s="50" t="s">
        <v>29</v>
      </c>
      <c r="G5" s="50" t="s">
        <v>30</v>
      </c>
      <c r="H5" s="50" t="s">
        <v>29</v>
      </c>
      <c r="I5" s="51" t="s">
        <v>30</v>
      </c>
    </row>
    <row r="6" spans="1:22" ht="22.9" customHeight="1">
      <c r="A6" s="105" t="s">
        <v>100</v>
      </c>
      <c r="B6" s="107" t="s">
        <v>52</v>
      </c>
      <c r="C6" s="38" t="s">
        <v>0</v>
      </c>
      <c r="D6" s="69">
        <f>D7+D29+D30+D31+45509</f>
        <v>1412401</v>
      </c>
      <c r="E6" s="70">
        <f>E7+E29+E30+E31+33675215</f>
        <v>1297189113</v>
      </c>
      <c r="F6" s="70">
        <f>F7+F29+F30+F31</f>
        <v>797944</v>
      </c>
      <c r="G6" s="70">
        <f>G7+G29+G30+G31</f>
        <v>763064290</v>
      </c>
      <c r="H6" s="70">
        <f>H7+H29+H30+H31</f>
        <v>568948</v>
      </c>
      <c r="I6" s="71">
        <f>I7+I29+I30+I31</f>
        <v>500449608</v>
      </c>
    </row>
    <row r="7" spans="1:22" ht="22.9" customHeight="1">
      <c r="A7" s="162"/>
      <c r="B7" s="153"/>
      <c r="C7" s="38" t="s">
        <v>26</v>
      </c>
      <c r="D7" s="69">
        <f t="shared" ref="D7:I7" si="0">SUM(D8:D28)</f>
        <v>979160</v>
      </c>
      <c r="E7" s="70">
        <f t="shared" si="0"/>
        <v>921493233</v>
      </c>
      <c r="F7" s="70">
        <f t="shared" si="0"/>
        <v>590254</v>
      </c>
      <c r="G7" s="70">
        <f t="shared" si="0"/>
        <v>570560869</v>
      </c>
      <c r="H7" s="70">
        <f t="shared" si="0"/>
        <v>388906</v>
      </c>
      <c r="I7" s="71">
        <f t="shared" si="0"/>
        <v>350932364</v>
      </c>
    </row>
    <row r="8" spans="1:22" ht="22.9" customHeight="1">
      <c r="A8" s="162"/>
      <c r="B8" s="153"/>
      <c r="C8" s="39" t="s">
        <v>1</v>
      </c>
      <c r="D8" s="72">
        <f>F8+H8</f>
        <v>234422</v>
      </c>
      <c r="E8" s="73">
        <f t="shared" ref="E8:E30" si="1">G8+I8</f>
        <v>181370641</v>
      </c>
      <c r="F8" s="73">
        <f>125355-7</f>
        <v>125348</v>
      </c>
      <c r="G8" s="73">
        <f>103517811+52073</f>
        <v>103569884</v>
      </c>
      <c r="H8" s="73">
        <f>109067+7</f>
        <v>109074</v>
      </c>
      <c r="I8" s="74">
        <f>77852830-52073</f>
        <v>77800757</v>
      </c>
    </row>
    <row r="9" spans="1:22" ht="22.9" customHeight="1">
      <c r="A9" s="162"/>
      <c r="B9" s="153"/>
      <c r="C9" s="39" t="s">
        <v>2</v>
      </c>
      <c r="D9" s="72">
        <f t="shared" ref="D9:D30" si="2">F9+H9</f>
        <v>31099</v>
      </c>
      <c r="E9" s="73">
        <f t="shared" si="1"/>
        <v>26337105</v>
      </c>
      <c r="F9" s="73">
        <v>18289</v>
      </c>
      <c r="G9" s="73">
        <v>16790860</v>
      </c>
      <c r="H9" s="73">
        <v>12810</v>
      </c>
      <c r="I9" s="74">
        <v>9546245</v>
      </c>
    </row>
    <row r="10" spans="1:22" ht="22.9" customHeight="1">
      <c r="A10" s="162"/>
      <c r="B10" s="153"/>
      <c r="C10" s="39" t="s">
        <v>3</v>
      </c>
      <c r="D10" s="72">
        <f t="shared" si="2"/>
        <v>75908</v>
      </c>
      <c r="E10" s="73">
        <f t="shared" si="1"/>
        <v>87264658</v>
      </c>
      <c r="F10" s="73">
        <v>50069</v>
      </c>
      <c r="G10" s="73">
        <v>58168306</v>
      </c>
      <c r="H10" s="73">
        <v>25839</v>
      </c>
      <c r="I10" s="74">
        <v>29096352</v>
      </c>
    </row>
    <row r="11" spans="1:22" ht="22.9" customHeight="1">
      <c r="A11" s="162"/>
      <c r="B11" s="153"/>
      <c r="C11" s="39" t="s">
        <v>4</v>
      </c>
      <c r="D11" s="72">
        <f t="shared" si="2"/>
        <v>13850</v>
      </c>
      <c r="E11" s="73">
        <f t="shared" si="1"/>
        <v>15464778</v>
      </c>
      <c r="F11" s="73">
        <v>9143</v>
      </c>
      <c r="G11" s="73">
        <v>10560104</v>
      </c>
      <c r="H11" s="73">
        <v>4707</v>
      </c>
      <c r="I11" s="74">
        <v>4904674</v>
      </c>
    </row>
    <row r="12" spans="1:22" ht="22.9" customHeight="1">
      <c r="A12" s="162"/>
      <c r="B12" s="153"/>
      <c r="C12" s="39" t="s">
        <v>5</v>
      </c>
      <c r="D12" s="72">
        <f t="shared" si="2"/>
        <v>12886</v>
      </c>
      <c r="E12" s="73">
        <f t="shared" si="1"/>
        <v>13282131</v>
      </c>
      <c r="F12" s="73">
        <v>8422</v>
      </c>
      <c r="G12" s="73">
        <v>8853968</v>
      </c>
      <c r="H12" s="73">
        <v>4464</v>
      </c>
      <c r="I12" s="74">
        <v>4428163</v>
      </c>
    </row>
    <row r="13" spans="1:22" ht="22.9" customHeight="1">
      <c r="A13" s="162"/>
      <c r="B13" s="153"/>
      <c r="C13" s="39" t="s">
        <v>6</v>
      </c>
      <c r="D13" s="72">
        <f t="shared" si="2"/>
        <v>106211</v>
      </c>
      <c r="E13" s="73">
        <f t="shared" si="1"/>
        <v>104268662</v>
      </c>
      <c r="F13" s="73">
        <v>69703</v>
      </c>
      <c r="G13" s="73">
        <v>66338615</v>
      </c>
      <c r="H13" s="73">
        <v>36508</v>
      </c>
      <c r="I13" s="74">
        <v>37930047</v>
      </c>
    </row>
    <row r="14" spans="1:22" ht="22.9" customHeight="1">
      <c r="A14" s="162"/>
      <c r="B14" s="153"/>
      <c r="C14" s="39" t="s">
        <v>7</v>
      </c>
      <c r="D14" s="72">
        <f t="shared" si="2"/>
        <v>104025</v>
      </c>
      <c r="E14" s="73">
        <f t="shared" si="1"/>
        <v>97119373</v>
      </c>
      <c r="F14" s="73">
        <v>64508</v>
      </c>
      <c r="G14" s="73">
        <v>59765322</v>
      </c>
      <c r="H14" s="73">
        <v>39517</v>
      </c>
      <c r="I14" s="74">
        <v>37354051</v>
      </c>
    </row>
    <row r="15" spans="1:22" ht="22.9" customHeight="1">
      <c r="A15" s="162"/>
      <c r="B15" s="153"/>
      <c r="C15" s="39" t="s">
        <v>8</v>
      </c>
      <c r="D15" s="72">
        <f t="shared" si="2"/>
        <v>18125</v>
      </c>
      <c r="E15" s="73">
        <f t="shared" si="1"/>
        <v>19193919</v>
      </c>
      <c r="F15" s="73">
        <v>10132</v>
      </c>
      <c r="G15" s="73">
        <v>10404861</v>
      </c>
      <c r="H15" s="73">
        <v>7993</v>
      </c>
      <c r="I15" s="74">
        <v>8789058</v>
      </c>
    </row>
    <row r="16" spans="1:22" ht="22.9" customHeight="1">
      <c r="A16" s="162"/>
      <c r="B16" s="153"/>
      <c r="C16" s="39" t="s">
        <v>9</v>
      </c>
      <c r="D16" s="72">
        <f t="shared" si="2"/>
        <v>21776</v>
      </c>
      <c r="E16" s="73">
        <f t="shared" si="1"/>
        <v>19838475</v>
      </c>
      <c r="F16" s="73">
        <v>13439</v>
      </c>
      <c r="G16" s="73">
        <v>13140982</v>
      </c>
      <c r="H16" s="73">
        <v>8337</v>
      </c>
      <c r="I16" s="74">
        <v>6697493</v>
      </c>
    </row>
    <row r="17" spans="1:9" ht="22.9" customHeight="1">
      <c r="A17" s="162"/>
      <c r="B17" s="153"/>
      <c r="C17" s="39" t="s">
        <v>10</v>
      </c>
      <c r="D17" s="72">
        <f t="shared" si="2"/>
        <v>18679</v>
      </c>
      <c r="E17" s="73">
        <f t="shared" si="1"/>
        <v>14937365</v>
      </c>
      <c r="F17" s="73">
        <v>10005</v>
      </c>
      <c r="G17" s="73">
        <v>8963456</v>
      </c>
      <c r="H17" s="73">
        <v>8674</v>
      </c>
      <c r="I17" s="74">
        <v>5973909</v>
      </c>
    </row>
    <row r="18" spans="1:9" ht="22.9" customHeight="1">
      <c r="A18" s="162"/>
      <c r="B18" s="153"/>
      <c r="C18" s="39" t="s">
        <v>11</v>
      </c>
      <c r="D18" s="72">
        <f t="shared" si="2"/>
        <v>47897</v>
      </c>
      <c r="E18" s="73">
        <f t="shared" si="1"/>
        <v>51440858</v>
      </c>
      <c r="F18" s="73">
        <v>32232</v>
      </c>
      <c r="G18" s="73">
        <v>34804334</v>
      </c>
      <c r="H18" s="73">
        <v>15665</v>
      </c>
      <c r="I18" s="74">
        <v>16636524</v>
      </c>
    </row>
    <row r="19" spans="1:9" ht="22.9" customHeight="1">
      <c r="A19" s="162"/>
      <c r="B19" s="153"/>
      <c r="C19" s="39" t="s">
        <v>12</v>
      </c>
      <c r="D19" s="72">
        <f t="shared" si="2"/>
        <v>58633</v>
      </c>
      <c r="E19" s="73">
        <f t="shared" si="1"/>
        <v>61360121</v>
      </c>
      <c r="F19" s="73">
        <v>39087</v>
      </c>
      <c r="G19" s="73">
        <v>41007224</v>
      </c>
      <c r="H19" s="73">
        <v>19546</v>
      </c>
      <c r="I19" s="74">
        <v>20352897</v>
      </c>
    </row>
    <row r="20" spans="1:9" ht="22.9" customHeight="1">
      <c r="A20" s="162"/>
      <c r="B20" s="153"/>
      <c r="C20" s="39" t="s">
        <v>13</v>
      </c>
      <c r="D20" s="72">
        <f t="shared" si="2"/>
        <v>27912</v>
      </c>
      <c r="E20" s="73">
        <f t="shared" si="1"/>
        <v>30573320</v>
      </c>
      <c r="F20" s="73">
        <v>16856</v>
      </c>
      <c r="G20" s="73">
        <v>18217600</v>
      </c>
      <c r="H20" s="73">
        <v>11056</v>
      </c>
      <c r="I20" s="74">
        <v>12355720</v>
      </c>
    </row>
    <row r="21" spans="1:9" ht="22.9" customHeight="1">
      <c r="A21" s="162"/>
      <c r="B21" s="153"/>
      <c r="C21" s="39" t="s">
        <v>14</v>
      </c>
      <c r="D21" s="72">
        <f t="shared" si="2"/>
        <v>4452</v>
      </c>
      <c r="E21" s="73">
        <f t="shared" si="1"/>
        <v>4712299</v>
      </c>
      <c r="F21" s="73">
        <v>2949</v>
      </c>
      <c r="G21" s="73">
        <v>3353951</v>
      </c>
      <c r="H21" s="73">
        <v>1503</v>
      </c>
      <c r="I21" s="74">
        <v>1358348</v>
      </c>
    </row>
    <row r="22" spans="1:9" ht="22.9" customHeight="1">
      <c r="A22" s="162"/>
      <c r="B22" s="153"/>
      <c r="C22" s="39" t="s">
        <v>15</v>
      </c>
      <c r="D22" s="72">
        <f t="shared" si="2"/>
        <v>38216</v>
      </c>
      <c r="E22" s="73">
        <f t="shared" si="1"/>
        <v>26183638</v>
      </c>
      <c r="F22" s="73">
        <v>20927</v>
      </c>
      <c r="G22" s="73">
        <v>14974385</v>
      </c>
      <c r="H22" s="73">
        <v>17289</v>
      </c>
      <c r="I22" s="74">
        <v>11209253</v>
      </c>
    </row>
    <row r="23" spans="1:9" ht="22.9" customHeight="1">
      <c r="A23" s="162"/>
      <c r="B23" s="153"/>
      <c r="C23" s="39" t="s">
        <v>16</v>
      </c>
      <c r="D23" s="72">
        <f t="shared" si="2"/>
        <v>615</v>
      </c>
      <c r="E23" s="73">
        <f t="shared" si="1"/>
        <v>657696</v>
      </c>
      <c r="F23" s="73">
        <v>455</v>
      </c>
      <c r="G23" s="73">
        <v>517366</v>
      </c>
      <c r="H23" s="73">
        <v>160</v>
      </c>
      <c r="I23" s="74">
        <v>140330</v>
      </c>
    </row>
    <row r="24" spans="1:9" ht="22.9" customHeight="1">
      <c r="A24" s="162"/>
      <c r="B24" s="153"/>
      <c r="C24" s="39" t="s">
        <v>17</v>
      </c>
      <c r="D24" s="72">
        <f t="shared" si="2"/>
        <v>13429</v>
      </c>
      <c r="E24" s="73">
        <f t="shared" si="1"/>
        <v>13494706</v>
      </c>
      <c r="F24" s="73">
        <v>8488</v>
      </c>
      <c r="G24" s="73">
        <v>8570453</v>
      </c>
      <c r="H24" s="73">
        <v>4941</v>
      </c>
      <c r="I24" s="74">
        <v>4924253</v>
      </c>
    </row>
    <row r="25" spans="1:9" ht="22.9" customHeight="1">
      <c r="A25" s="162"/>
      <c r="B25" s="153"/>
      <c r="C25" s="39" t="s">
        <v>18</v>
      </c>
      <c r="D25" s="72">
        <f t="shared" si="2"/>
        <v>18143</v>
      </c>
      <c r="E25" s="73">
        <f t="shared" si="1"/>
        <v>19523383</v>
      </c>
      <c r="F25" s="73">
        <v>11309</v>
      </c>
      <c r="G25" s="73">
        <v>12912212</v>
      </c>
      <c r="H25" s="73">
        <v>6834</v>
      </c>
      <c r="I25" s="74">
        <v>6611171</v>
      </c>
    </row>
    <row r="26" spans="1:9" ht="22.9" customHeight="1">
      <c r="A26" s="162"/>
      <c r="B26" s="153"/>
      <c r="C26" s="39" t="s">
        <v>19</v>
      </c>
      <c r="D26" s="72">
        <f t="shared" si="2"/>
        <v>73904</v>
      </c>
      <c r="E26" s="73">
        <f t="shared" si="1"/>
        <v>72853750</v>
      </c>
      <c r="F26" s="73">
        <v>44533</v>
      </c>
      <c r="G26" s="73">
        <v>43955503</v>
      </c>
      <c r="H26" s="73">
        <v>29371</v>
      </c>
      <c r="I26" s="74">
        <v>28898247</v>
      </c>
    </row>
    <row r="27" spans="1:9" ht="22.9" customHeight="1">
      <c r="A27" s="162"/>
      <c r="B27" s="153"/>
      <c r="C27" s="39" t="s">
        <v>20</v>
      </c>
      <c r="D27" s="72">
        <f t="shared" si="2"/>
        <v>18402</v>
      </c>
      <c r="E27" s="73">
        <f t="shared" si="1"/>
        <v>18728809</v>
      </c>
      <c r="F27" s="73">
        <v>10188</v>
      </c>
      <c r="G27" s="73">
        <v>10513926</v>
      </c>
      <c r="H27" s="73">
        <v>8214</v>
      </c>
      <c r="I27" s="74">
        <v>8214883</v>
      </c>
    </row>
    <row r="28" spans="1:9" ht="22.9" customHeight="1">
      <c r="A28" s="162"/>
      <c r="B28" s="153"/>
      <c r="C28" s="39" t="s">
        <v>21</v>
      </c>
      <c r="D28" s="72">
        <f t="shared" si="2"/>
        <v>40576</v>
      </c>
      <c r="E28" s="73">
        <f t="shared" si="1"/>
        <v>42887546</v>
      </c>
      <c r="F28" s="73">
        <v>24172</v>
      </c>
      <c r="G28" s="73">
        <v>25177557</v>
      </c>
      <c r="H28" s="73">
        <v>16404</v>
      </c>
      <c r="I28" s="74">
        <v>17709989</v>
      </c>
    </row>
    <row r="29" spans="1:9" ht="22.9" customHeight="1">
      <c r="A29" s="162"/>
      <c r="B29" s="153"/>
      <c r="C29" s="38" t="s">
        <v>27</v>
      </c>
      <c r="D29" s="69">
        <f t="shared" si="2"/>
        <v>286083</v>
      </c>
      <c r="E29" s="70">
        <f t="shared" si="1"/>
        <v>232303507</v>
      </c>
      <c r="F29" s="70">
        <v>144783</v>
      </c>
      <c r="G29" s="70">
        <v>122538942</v>
      </c>
      <c r="H29" s="70">
        <v>141300</v>
      </c>
      <c r="I29" s="71">
        <v>109764565</v>
      </c>
    </row>
    <row r="30" spans="1:9" ht="22.9" customHeight="1">
      <c r="A30" s="162"/>
      <c r="B30" s="153"/>
      <c r="C30" s="38" t="s">
        <v>28</v>
      </c>
      <c r="D30" s="69">
        <f t="shared" si="2"/>
        <v>101222</v>
      </c>
      <c r="E30" s="70">
        <f t="shared" si="1"/>
        <v>109146238</v>
      </c>
      <c r="F30" s="70">
        <v>62604</v>
      </c>
      <c r="G30" s="70">
        <v>69486149</v>
      </c>
      <c r="H30" s="70">
        <v>38618</v>
      </c>
      <c r="I30" s="71">
        <v>39660089</v>
      </c>
    </row>
    <row r="31" spans="1:9" ht="22.9" customHeight="1">
      <c r="A31" s="162"/>
      <c r="B31" s="153"/>
      <c r="C31" s="38" t="s">
        <v>31</v>
      </c>
      <c r="D31" s="69">
        <f t="shared" ref="D31:I31" si="3">SUM(D32:D33)</f>
        <v>427</v>
      </c>
      <c r="E31" s="70">
        <f t="shared" si="3"/>
        <v>570920</v>
      </c>
      <c r="F31" s="70">
        <f t="shared" si="3"/>
        <v>303</v>
      </c>
      <c r="G31" s="70">
        <f t="shared" si="3"/>
        <v>478330</v>
      </c>
      <c r="H31" s="70">
        <f t="shared" si="3"/>
        <v>124</v>
      </c>
      <c r="I31" s="71">
        <f t="shared" si="3"/>
        <v>92590</v>
      </c>
    </row>
    <row r="32" spans="1:9" ht="22.9" customHeight="1">
      <c r="A32" s="162"/>
      <c r="B32" s="153"/>
      <c r="C32" s="39" t="s">
        <v>22</v>
      </c>
      <c r="D32" s="72">
        <f>F32+H32</f>
        <v>321</v>
      </c>
      <c r="E32" s="73">
        <f>G32+I32</f>
        <v>439256</v>
      </c>
      <c r="F32" s="73">
        <v>236</v>
      </c>
      <c r="G32" s="73">
        <v>372075</v>
      </c>
      <c r="H32" s="73">
        <v>85</v>
      </c>
      <c r="I32" s="74">
        <v>67181</v>
      </c>
    </row>
    <row r="33" spans="1:9" ht="22.9" customHeight="1">
      <c r="A33" s="162"/>
      <c r="B33" s="153"/>
      <c r="C33" s="39" t="s">
        <v>23</v>
      </c>
      <c r="D33" s="72">
        <f>F33+H33</f>
        <v>106</v>
      </c>
      <c r="E33" s="73">
        <f>G33+I33</f>
        <v>131664</v>
      </c>
      <c r="F33" s="73">
        <v>67</v>
      </c>
      <c r="G33" s="73">
        <v>106255</v>
      </c>
      <c r="H33" s="73">
        <v>39</v>
      </c>
      <c r="I33" s="74">
        <v>25409</v>
      </c>
    </row>
    <row r="34" spans="1:9" ht="27" customHeight="1">
      <c r="A34" s="105" t="s">
        <v>100</v>
      </c>
      <c r="B34" s="107" t="s">
        <v>69</v>
      </c>
      <c r="C34" s="38" t="s">
        <v>0</v>
      </c>
      <c r="D34" s="69">
        <f>SUM(D35:D46)+45509</f>
        <v>1412401</v>
      </c>
      <c r="E34" s="70">
        <f>SUM(E35:E46)+33675215</f>
        <v>1297189113</v>
      </c>
      <c r="F34" s="70">
        <f>SUM(F35:F46)</f>
        <v>797944</v>
      </c>
      <c r="G34" s="70">
        <f>SUM(G35:G46)</f>
        <v>763064290</v>
      </c>
      <c r="H34" s="70">
        <f>SUM(H35:H46)</f>
        <v>568948</v>
      </c>
      <c r="I34" s="71">
        <f>SUM(I35:I46)</f>
        <v>500449608</v>
      </c>
    </row>
    <row r="35" spans="1:9" ht="27" customHeight="1">
      <c r="A35" s="160"/>
      <c r="B35" s="153"/>
      <c r="C35" s="39" t="s">
        <v>34</v>
      </c>
      <c r="D35" s="72">
        <f t="shared" ref="D35:D46" si="4">F35+H35</f>
        <v>2</v>
      </c>
      <c r="E35" s="73">
        <f t="shared" ref="E35:E46" si="5">G35+I35</f>
        <v>237</v>
      </c>
      <c r="F35" s="73">
        <v>1</v>
      </c>
      <c r="G35" s="73">
        <v>163</v>
      </c>
      <c r="H35" s="73">
        <v>1</v>
      </c>
      <c r="I35" s="74">
        <v>74</v>
      </c>
    </row>
    <row r="36" spans="1:9" ht="27" customHeight="1">
      <c r="A36" s="160"/>
      <c r="B36" s="153"/>
      <c r="C36" s="40" t="s">
        <v>35</v>
      </c>
      <c r="D36" s="72">
        <f t="shared" si="4"/>
        <v>12959</v>
      </c>
      <c r="E36" s="73">
        <f t="shared" si="5"/>
        <v>12554596</v>
      </c>
      <c r="F36" s="73">
        <v>9609</v>
      </c>
      <c r="G36" s="73">
        <v>9124264</v>
      </c>
      <c r="H36" s="73">
        <v>3350</v>
      </c>
      <c r="I36" s="74">
        <v>3430332</v>
      </c>
    </row>
    <row r="37" spans="1:9" ht="27" customHeight="1">
      <c r="A37" s="160"/>
      <c r="B37" s="153"/>
      <c r="C37" s="40" t="s">
        <v>36</v>
      </c>
      <c r="D37" s="72">
        <f t="shared" si="4"/>
        <v>76049</v>
      </c>
      <c r="E37" s="73">
        <f t="shared" si="5"/>
        <v>69618138</v>
      </c>
      <c r="F37" s="73">
        <v>42687</v>
      </c>
      <c r="G37" s="73">
        <v>39635669</v>
      </c>
      <c r="H37" s="73">
        <v>33362</v>
      </c>
      <c r="I37" s="74">
        <v>29982469</v>
      </c>
    </row>
    <row r="38" spans="1:9" ht="27" customHeight="1">
      <c r="A38" s="160"/>
      <c r="B38" s="153"/>
      <c r="C38" s="40" t="s">
        <v>37</v>
      </c>
      <c r="D38" s="72">
        <f t="shared" si="4"/>
        <v>167970</v>
      </c>
      <c r="E38" s="73">
        <f t="shared" si="5"/>
        <v>151145729</v>
      </c>
      <c r="F38" s="73">
        <v>101027</v>
      </c>
      <c r="G38" s="73">
        <v>94121591</v>
      </c>
      <c r="H38" s="73">
        <v>66943</v>
      </c>
      <c r="I38" s="74">
        <v>57024138</v>
      </c>
    </row>
    <row r="39" spans="1:9" ht="27" customHeight="1">
      <c r="A39" s="160"/>
      <c r="B39" s="153"/>
      <c r="C39" s="40" t="s">
        <v>38</v>
      </c>
      <c r="D39" s="72">
        <f t="shared" si="4"/>
        <v>167338</v>
      </c>
      <c r="E39" s="73">
        <f t="shared" si="5"/>
        <v>149526707</v>
      </c>
      <c r="F39" s="73">
        <v>106023</v>
      </c>
      <c r="G39" s="73">
        <v>97517157</v>
      </c>
      <c r="H39" s="73">
        <v>61315</v>
      </c>
      <c r="I39" s="74">
        <v>52009550</v>
      </c>
    </row>
    <row r="40" spans="1:9" ht="27" customHeight="1">
      <c r="A40" s="160"/>
      <c r="B40" s="153"/>
      <c r="C40" s="40" t="s">
        <v>39</v>
      </c>
      <c r="D40" s="72">
        <f t="shared" si="4"/>
        <v>152910</v>
      </c>
      <c r="E40" s="73">
        <f t="shared" si="5"/>
        <v>137674175</v>
      </c>
      <c r="F40" s="73">
        <v>95201</v>
      </c>
      <c r="G40" s="73">
        <v>88777665</v>
      </c>
      <c r="H40" s="73">
        <v>57709</v>
      </c>
      <c r="I40" s="74">
        <v>48896510</v>
      </c>
    </row>
    <row r="41" spans="1:9" ht="27" customHeight="1">
      <c r="A41" s="160"/>
      <c r="B41" s="153"/>
      <c r="C41" s="40" t="s">
        <v>40</v>
      </c>
      <c r="D41" s="72">
        <f t="shared" si="4"/>
        <v>168053</v>
      </c>
      <c r="E41" s="73">
        <f t="shared" si="5"/>
        <v>152844922</v>
      </c>
      <c r="F41" s="73">
        <v>101209</v>
      </c>
      <c r="G41" s="73">
        <v>95362684</v>
      </c>
      <c r="H41" s="73">
        <v>66844</v>
      </c>
      <c r="I41" s="74">
        <v>57482238</v>
      </c>
    </row>
    <row r="42" spans="1:9" ht="27" customHeight="1">
      <c r="A42" s="160"/>
      <c r="B42" s="153"/>
      <c r="C42" s="40" t="s">
        <v>41</v>
      </c>
      <c r="D42" s="72">
        <f t="shared" si="4"/>
        <v>212953</v>
      </c>
      <c r="E42" s="73">
        <f t="shared" si="5"/>
        <v>194599109</v>
      </c>
      <c r="F42" s="73">
        <v>123832</v>
      </c>
      <c r="G42" s="73">
        <v>117552664</v>
      </c>
      <c r="H42" s="73">
        <v>89121</v>
      </c>
      <c r="I42" s="74">
        <v>77046445</v>
      </c>
    </row>
    <row r="43" spans="1:9" ht="27" customHeight="1">
      <c r="A43" s="160"/>
      <c r="B43" s="153"/>
      <c r="C43" s="40" t="s">
        <v>42</v>
      </c>
      <c r="D43" s="72">
        <f t="shared" si="4"/>
        <v>208558</v>
      </c>
      <c r="E43" s="73">
        <f t="shared" si="5"/>
        <v>195251760</v>
      </c>
      <c r="F43" s="73">
        <v>110343</v>
      </c>
      <c r="G43" s="73">
        <v>108342132</v>
      </c>
      <c r="H43" s="73">
        <v>98215</v>
      </c>
      <c r="I43" s="74">
        <v>86909628</v>
      </c>
    </row>
    <row r="44" spans="1:9" ht="27" customHeight="1">
      <c r="A44" s="160"/>
      <c r="B44" s="153"/>
      <c r="C44" s="40" t="s">
        <v>43</v>
      </c>
      <c r="D44" s="72">
        <f t="shared" si="4"/>
        <v>148715</v>
      </c>
      <c r="E44" s="73">
        <f t="shared" si="5"/>
        <v>143528119</v>
      </c>
      <c r="F44" s="73">
        <v>78051</v>
      </c>
      <c r="G44" s="73">
        <v>77912852</v>
      </c>
      <c r="H44" s="73">
        <v>70664</v>
      </c>
      <c r="I44" s="74">
        <v>65615267</v>
      </c>
    </row>
    <row r="45" spans="1:9" ht="27" customHeight="1">
      <c r="A45" s="160"/>
      <c r="B45" s="153"/>
      <c r="C45" s="40" t="s">
        <v>44</v>
      </c>
      <c r="D45" s="72">
        <f t="shared" si="4"/>
        <v>45027</v>
      </c>
      <c r="E45" s="73">
        <f t="shared" si="5"/>
        <v>48905355</v>
      </c>
      <c r="F45" s="73">
        <v>26087</v>
      </c>
      <c r="G45" s="73">
        <v>29743654</v>
      </c>
      <c r="H45" s="73">
        <v>18940</v>
      </c>
      <c r="I45" s="74">
        <v>19161701</v>
      </c>
    </row>
    <row r="46" spans="1:9" ht="27" customHeight="1">
      <c r="A46" s="160"/>
      <c r="B46" s="153"/>
      <c r="C46" s="40" t="s">
        <v>32</v>
      </c>
      <c r="D46" s="72">
        <f t="shared" si="4"/>
        <v>6358</v>
      </c>
      <c r="E46" s="73">
        <f t="shared" si="5"/>
        <v>7865051</v>
      </c>
      <c r="F46" s="73">
        <v>3874</v>
      </c>
      <c r="G46" s="73">
        <v>4973795</v>
      </c>
      <c r="H46" s="73">
        <v>2484</v>
      </c>
      <c r="I46" s="74">
        <v>2891256</v>
      </c>
    </row>
    <row r="47" spans="1:9" ht="23.45" customHeight="1">
      <c r="A47" s="105" t="s">
        <v>100</v>
      </c>
      <c r="B47" s="107" t="s">
        <v>53</v>
      </c>
      <c r="C47" s="38" t="s">
        <v>0</v>
      </c>
      <c r="D47" s="69">
        <f>SUM(D48:D66)+45509</f>
        <v>1412401</v>
      </c>
      <c r="E47" s="70">
        <f>SUM(E48:E66)+33675215</f>
        <v>1297189113</v>
      </c>
      <c r="F47" s="70">
        <f>SUM(F48:F66)</f>
        <v>797944</v>
      </c>
      <c r="G47" s="70">
        <f>SUM(G48:G66)</f>
        <v>763064290</v>
      </c>
      <c r="H47" s="70">
        <f>SUM(H48:H66)</f>
        <v>568948</v>
      </c>
      <c r="I47" s="71">
        <f>SUM(I48:I66)</f>
        <v>500449608</v>
      </c>
    </row>
    <row r="48" spans="1:9" ht="32.450000000000003" customHeight="1">
      <c r="A48" s="160"/>
      <c r="B48" s="153"/>
      <c r="C48" s="42" t="s">
        <v>59</v>
      </c>
      <c r="D48" s="72">
        <f t="shared" ref="D48:D66" si="6">F48+H48</f>
        <v>24014</v>
      </c>
      <c r="E48" s="73">
        <f t="shared" ref="E48:E66" si="7">G48+I48</f>
        <v>17821726</v>
      </c>
      <c r="F48" s="73">
        <v>11924</v>
      </c>
      <c r="G48" s="73">
        <v>9979874</v>
      </c>
      <c r="H48" s="73">
        <v>12090</v>
      </c>
      <c r="I48" s="74">
        <v>7841852</v>
      </c>
    </row>
    <row r="49" spans="1:9" ht="32.450000000000003" customHeight="1">
      <c r="A49" s="160"/>
      <c r="B49" s="153"/>
      <c r="C49" s="42" t="s">
        <v>60</v>
      </c>
      <c r="D49" s="72">
        <f t="shared" si="6"/>
        <v>774</v>
      </c>
      <c r="E49" s="73">
        <f t="shared" si="7"/>
        <v>939637</v>
      </c>
      <c r="F49" s="73">
        <v>606</v>
      </c>
      <c r="G49" s="73">
        <v>815986</v>
      </c>
      <c r="H49" s="73">
        <v>168</v>
      </c>
      <c r="I49" s="74">
        <v>123651</v>
      </c>
    </row>
    <row r="50" spans="1:9" ht="23.45" customHeight="1">
      <c r="A50" s="160"/>
      <c r="B50" s="153"/>
      <c r="C50" s="42" t="s">
        <v>24</v>
      </c>
      <c r="D50" s="72">
        <f t="shared" si="6"/>
        <v>456127</v>
      </c>
      <c r="E50" s="73">
        <f t="shared" si="7"/>
        <v>432954753</v>
      </c>
      <c r="F50" s="73">
        <v>296305</v>
      </c>
      <c r="G50" s="73">
        <v>287418030</v>
      </c>
      <c r="H50" s="73">
        <v>159822</v>
      </c>
      <c r="I50" s="74">
        <v>145536723</v>
      </c>
    </row>
    <row r="51" spans="1:9" ht="32.450000000000003" customHeight="1">
      <c r="A51" s="160"/>
      <c r="B51" s="153"/>
      <c r="C51" s="42" t="s">
        <v>61</v>
      </c>
      <c r="D51" s="72">
        <f t="shared" si="6"/>
        <v>2420</v>
      </c>
      <c r="E51" s="73">
        <f t="shared" si="7"/>
        <v>2566542</v>
      </c>
      <c r="F51" s="73">
        <v>2036</v>
      </c>
      <c r="G51" s="73">
        <v>2173546</v>
      </c>
      <c r="H51" s="73">
        <v>384</v>
      </c>
      <c r="I51" s="74">
        <v>392996</v>
      </c>
    </row>
    <row r="52" spans="1:9" ht="32.450000000000003" customHeight="1">
      <c r="A52" s="160"/>
      <c r="B52" s="153"/>
      <c r="C52" s="42" t="s">
        <v>62</v>
      </c>
      <c r="D52" s="72">
        <f t="shared" si="6"/>
        <v>9936</v>
      </c>
      <c r="E52" s="73">
        <f t="shared" si="7"/>
        <v>9683494</v>
      </c>
      <c r="F52" s="73">
        <v>6323</v>
      </c>
      <c r="G52" s="73">
        <v>6251505</v>
      </c>
      <c r="H52" s="73">
        <v>3613</v>
      </c>
      <c r="I52" s="74">
        <v>3431989</v>
      </c>
    </row>
    <row r="53" spans="1:9" ht="23.45" customHeight="1">
      <c r="A53" s="160"/>
      <c r="B53" s="153"/>
      <c r="C53" s="42" t="s">
        <v>25</v>
      </c>
      <c r="D53" s="72">
        <f t="shared" si="6"/>
        <v>179040</v>
      </c>
      <c r="E53" s="73">
        <f t="shared" si="7"/>
        <v>177366372</v>
      </c>
      <c r="F53" s="73">
        <v>142572</v>
      </c>
      <c r="G53" s="73">
        <v>144388306</v>
      </c>
      <c r="H53" s="73">
        <v>36468</v>
      </c>
      <c r="I53" s="74">
        <v>32978066</v>
      </c>
    </row>
    <row r="54" spans="1:9" ht="23.45" customHeight="1">
      <c r="A54" s="160"/>
      <c r="B54" s="153"/>
      <c r="C54" s="42" t="s">
        <v>91</v>
      </c>
      <c r="D54" s="72">
        <f t="shared" si="6"/>
        <v>207289</v>
      </c>
      <c r="E54" s="73">
        <f t="shared" si="7"/>
        <v>186861888</v>
      </c>
      <c r="F54" s="73">
        <v>119884</v>
      </c>
      <c r="G54" s="73">
        <v>111472643</v>
      </c>
      <c r="H54" s="73">
        <v>87405</v>
      </c>
      <c r="I54" s="74">
        <v>75389245</v>
      </c>
    </row>
    <row r="55" spans="1:9" ht="23.45" customHeight="1">
      <c r="A55" s="160"/>
      <c r="B55" s="153"/>
      <c r="C55" s="42" t="s">
        <v>92</v>
      </c>
      <c r="D55" s="72">
        <f t="shared" si="6"/>
        <v>67094</v>
      </c>
      <c r="E55" s="73">
        <f t="shared" si="7"/>
        <v>63104990</v>
      </c>
      <c r="F55" s="73">
        <v>50793</v>
      </c>
      <c r="G55" s="73">
        <v>49908560</v>
      </c>
      <c r="H55" s="73">
        <v>16301</v>
      </c>
      <c r="I55" s="74">
        <v>13196430</v>
      </c>
    </row>
    <row r="56" spans="1:9" ht="23.45" customHeight="1">
      <c r="A56" s="160"/>
      <c r="B56" s="153"/>
      <c r="C56" s="42" t="s">
        <v>93</v>
      </c>
      <c r="D56" s="72">
        <f t="shared" si="6"/>
        <v>58743</v>
      </c>
      <c r="E56" s="73">
        <f t="shared" si="7"/>
        <v>51844144</v>
      </c>
      <c r="F56" s="73">
        <v>24287</v>
      </c>
      <c r="G56" s="73">
        <v>21344649</v>
      </c>
      <c r="H56" s="73">
        <v>34456</v>
      </c>
      <c r="I56" s="74">
        <v>30499495</v>
      </c>
    </row>
    <row r="57" spans="1:9" ht="33">
      <c r="A57" s="160"/>
      <c r="B57" s="153"/>
      <c r="C57" s="42" t="s">
        <v>63</v>
      </c>
      <c r="D57" s="72">
        <f t="shared" si="6"/>
        <v>19437</v>
      </c>
      <c r="E57" s="73">
        <f t="shared" si="7"/>
        <v>15718475</v>
      </c>
      <c r="F57" s="73">
        <v>10437</v>
      </c>
      <c r="G57" s="73">
        <v>9122819</v>
      </c>
      <c r="H57" s="73">
        <v>9000</v>
      </c>
      <c r="I57" s="74">
        <v>6595656</v>
      </c>
    </row>
    <row r="58" spans="1:9" ht="23.45" customHeight="1">
      <c r="A58" s="160"/>
      <c r="B58" s="153"/>
      <c r="C58" s="42" t="s">
        <v>94</v>
      </c>
      <c r="D58" s="72">
        <f t="shared" si="6"/>
        <v>33674</v>
      </c>
      <c r="E58" s="73">
        <f t="shared" si="7"/>
        <v>26694934</v>
      </c>
      <c r="F58" s="73">
        <v>12792</v>
      </c>
      <c r="G58" s="73">
        <v>9677165</v>
      </c>
      <c r="H58" s="73">
        <v>20882</v>
      </c>
      <c r="I58" s="74">
        <v>17017769</v>
      </c>
    </row>
    <row r="59" spans="1:9" ht="23.45" customHeight="1">
      <c r="A59" s="160"/>
      <c r="B59" s="153"/>
      <c r="C59" s="42" t="s">
        <v>46</v>
      </c>
      <c r="D59" s="72">
        <f t="shared" si="6"/>
        <v>12081</v>
      </c>
      <c r="E59" s="73">
        <f t="shared" si="7"/>
        <v>10596842</v>
      </c>
      <c r="F59" s="73">
        <v>6577</v>
      </c>
      <c r="G59" s="73">
        <v>5829379</v>
      </c>
      <c r="H59" s="73">
        <v>5504</v>
      </c>
      <c r="I59" s="74">
        <v>4767463</v>
      </c>
    </row>
    <row r="60" spans="1:9" ht="32.450000000000003" customHeight="1">
      <c r="A60" s="160"/>
      <c r="B60" s="153"/>
      <c r="C60" s="42" t="s">
        <v>64</v>
      </c>
      <c r="D60" s="72">
        <f t="shared" ref="D60:E62" si="8">F60+H60</f>
        <v>35002</v>
      </c>
      <c r="E60" s="73">
        <f t="shared" si="8"/>
        <v>30244282</v>
      </c>
      <c r="F60" s="73">
        <v>17850</v>
      </c>
      <c r="G60" s="73">
        <v>16010463</v>
      </c>
      <c r="H60" s="73">
        <v>17152</v>
      </c>
      <c r="I60" s="74">
        <v>14233819</v>
      </c>
    </row>
    <row r="61" spans="1:9" ht="23.45" customHeight="1">
      <c r="A61" s="160"/>
      <c r="B61" s="153"/>
      <c r="C61" s="42" t="s">
        <v>47</v>
      </c>
      <c r="D61" s="72">
        <f t="shared" si="8"/>
        <v>39022</v>
      </c>
      <c r="E61" s="73">
        <f t="shared" si="8"/>
        <v>35616993</v>
      </c>
      <c r="F61" s="73">
        <v>21242</v>
      </c>
      <c r="G61" s="73">
        <v>20495431</v>
      </c>
      <c r="H61" s="73">
        <v>17780</v>
      </c>
      <c r="I61" s="74">
        <v>15121562</v>
      </c>
    </row>
    <row r="62" spans="1:9" ht="49.5">
      <c r="A62" s="160"/>
      <c r="B62" s="153"/>
      <c r="C62" s="42" t="s">
        <v>65</v>
      </c>
      <c r="D62" s="72">
        <f t="shared" si="8"/>
        <v>23181</v>
      </c>
      <c r="E62" s="73">
        <f t="shared" si="8"/>
        <v>21724176</v>
      </c>
      <c r="F62" s="73">
        <v>10872</v>
      </c>
      <c r="G62" s="73">
        <v>10051946</v>
      </c>
      <c r="H62" s="73">
        <v>12309</v>
      </c>
      <c r="I62" s="74">
        <v>11672230</v>
      </c>
    </row>
    <row r="63" spans="1:9" ht="23.45" customHeight="1">
      <c r="A63" s="160"/>
      <c r="B63" s="153"/>
      <c r="C63" s="42" t="s">
        <v>48</v>
      </c>
      <c r="D63" s="72">
        <f t="shared" si="6"/>
        <v>22716</v>
      </c>
      <c r="E63" s="73">
        <f t="shared" si="7"/>
        <v>20875125</v>
      </c>
      <c r="F63" s="73">
        <v>8160</v>
      </c>
      <c r="G63" s="73">
        <v>7756606</v>
      </c>
      <c r="H63" s="73">
        <v>14556</v>
      </c>
      <c r="I63" s="74">
        <v>13118519</v>
      </c>
    </row>
    <row r="64" spans="1:9" ht="49.5">
      <c r="A64" s="160"/>
      <c r="B64" s="153"/>
      <c r="C64" s="42" t="s">
        <v>66</v>
      </c>
      <c r="D64" s="72">
        <f t="shared" si="6"/>
        <v>70638</v>
      </c>
      <c r="E64" s="73">
        <f t="shared" si="7"/>
        <v>67728474</v>
      </c>
      <c r="F64" s="73">
        <v>15599</v>
      </c>
      <c r="G64" s="73">
        <v>13801660</v>
      </c>
      <c r="H64" s="73">
        <v>55039</v>
      </c>
      <c r="I64" s="74">
        <v>53926814</v>
      </c>
    </row>
    <row r="65" spans="1:9" ht="33">
      <c r="A65" s="160"/>
      <c r="B65" s="153"/>
      <c r="C65" s="42" t="s">
        <v>67</v>
      </c>
      <c r="D65" s="72">
        <f t="shared" si="6"/>
        <v>11505</v>
      </c>
      <c r="E65" s="73">
        <f t="shared" si="7"/>
        <v>9588658</v>
      </c>
      <c r="F65" s="73">
        <v>4702</v>
      </c>
      <c r="G65" s="73">
        <v>4243739</v>
      </c>
      <c r="H65" s="73">
        <v>6803</v>
      </c>
      <c r="I65" s="74">
        <v>5344919</v>
      </c>
    </row>
    <row r="66" spans="1:9" ht="23.45" customHeight="1" thickBot="1">
      <c r="A66" s="161"/>
      <c r="B66" s="154"/>
      <c r="C66" s="43" t="s">
        <v>49</v>
      </c>
      <c r="D66" s="75">
        <f t="shared" si="6"/>
        <v>94199</v>
      </c>
      <c r="E66" s="76">
        <f t="shared" si="7"/>
        <v>81582393</v>
      </c>
      <c r="F66" s="76">
        <v>34983</v>
      </c>
      <c r="G66" s="76">
        <v>32321983</v>
      </c>
      <c r="H66" s="76">
        <v>59216</v>
      </c>
      <c r="I66" s="77">
        <v>49260410</v>
      </c>
    </row>
    <row r="67" spans="1:9" s="7" customFormat="1" ht="47.25" customHeight="1">
      <c r="A67" s="145" t="s">
        <v>101</v>
      </c>
      <c r="B67" s="166"/>
      <c r="C67" s="166"/>
      <c r="D67" s="166"/>
      <c r="E67" s="166"/>
      <c r="F67" s="166"/>
      <c r="G67" s="166"/>
      <c r="H67" s="166"/>
      <c r="I67" s="166"/>
    </row>
  </sheetData>
  <mergeCells count="14">
    <mergeCell ref="A67:I67"/>
    <mergeCell ref="A1:I1"/>
    <mergeCell ref="D3:I3"/>
    <mergeCell ref="A3:A5"/>
    <mergeCell ref="D4:E4"/>
    <mergeCell ref="F4:G4"/>
    <mergeCell ref="H4:I4"/>
    <mergeCell ref="B47:B66"/>
    <mergeCell ref="B3:C5"/>
    <mergeCell ref="A47:A66"/>
    <mergeCell ref="A6:A33"/>
    <mergeCell ref="B6:B33"/>
    <mergeCell ref="A34:A46"/>
    <mergeCell ref="B34:B4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 alignWithMargins="0"/>
  <rowBreaks count="2" manualBreakCount="2">
    <brk id="33" max="16383" man="1"/>
    <brk id="46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4"/>
  <dimension ref="A1:AA6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2" customWidth="1"/>
    <col min="2" max="2" width="4.75" style="2" customWidth="1"/>
    <col min="3" max="3" width="12.625" style="2" customWidth="1"/>
    <col min="4" max="4" width="8.625" style="1" customWidth="1"/>
    <col min="5" max="5" width="12.75" style="1" customWidth="1"/>
    <col min="6" max="6" width="8.625" style="1" customWidth="1"/>
    <col min="7" max="7" width="12.75" style="1" customWidth="1"/>
    <col min="8" max="8" width="8.625" style="1" customWidth="1"/>
    <col min="9" max="9" width="12.75" style="1" customWidth="1"/>
    <col min="10" max="10" width="9.75" style="1" customWidth="1"/>
    <col min="11" max="11" width="13.625" style="1" customWidth="1"/>
    <col min="12" max="12" width="8.625" style="1" customWidth="1"/>
    <col min="13" max="13" width="12.75" style="1" customWidth="1"/>
    <col min="14" max="14" width="8.625" style="1" customWidth="1"/>
    <col min="15" max="15" width="12.75" style="1" customWidth="1"/>
    <col min="16" max="16" width="8.625" style="1" customWidth="1"/>
    <col min="17" max="17" width="12.75" style="1" customWidth="1"/>
    <col min="18" max="18" width="8.625" style="1" customWidth="1"/>
    <col min="19" max="19" width="12.75" style="1" customWidth="1"/>
    <col min="20" max="20" width="8.625" style="1" customWidth="1"/>
    <col min="21" max="21" width="12.75" style="1" customWidth="1"/>
    <col min="22" max="16384" width="9" style="1"/>
  </cols>
  <sheetData>
    <row r="1" spans="1:27" ht="40.9" customHeight="1">
      <c r="A1" s="36"/>
      <c r="B1" s="37"/>
      <c r="C1" s="37"/>
      <c r="D1" s="141" t="s">
        <v>109</v>
      </c>
      <c r="E1" s="142"/>
      <c r="F1" s="142"/>
      <c r="G1" s="142"/>
      <c r="H1" s="142"/>
      <c r="I1" s="142"/>
      <c r="J1" s="141" t="s">
        <v>109</v>
      </c>
      <c r="K1" s="142"/>
      <c r="L1" s="142"/>
      <c r="M1" s="142"/>
      <c r="N1" s="142"/>
      <c r="O1" s="142"/>
      <c r="P1" s="141" t="s">
        <v>109</v>
      </c>
      <c r="Q1" s="142"/>
      <c r="R1" s="142"/>
      <c r="S1" s="142"/>
      <c r="T1" s="142"/>
      <c r="U1" s="142"/>
      <c r="V1" s="63"/>
      <c r="W1" s="8"/>
      <c r="X1" s="8"/>
      <c r="Y1" s="8"/>
      <c r="Z1" s="8"/>
      <c r="AA1" s="8"/>
    </row>
    <row r="2" spans="1:27" ht="18" customHeight="1" thickBot="1"/>
    <row r="3" spans="1:27" s="6" customFormat="1" ht="23.45" customHeight="1">
      <c r="A3" s="112" t="s">
        <v>51</v>
      </c>
      <c r="B3" s="114" t="s">
        <v>68</v>
      </c>
      <c r="C3" s="155"/>
      <c r="D3" s="127" t="s">
        <v>75</v>
      </c>
      <c r="E3" s="128"/>
      <c r="F3" s="128"/>
      <c r="G3" s="128"/>
      <c r="H3" s="128"/>
      <c r="I3" s="129"/>
      <c r="J3" s="120" t="s">
        <v>76</v>
      </c>
      <c r="K3" s="121"/>
      <c r="L3" s="121"/>
      <c r="M3" s="121"/>
      <c r="N3" s="121"/>
      <c r="O3" s="122"/>
      <c r="P3" s="127" t="s">
        <v>77</v>
      </c>
      <c r="Q3" s="128"/>
      <c r="R3" s="128"/>
      <c r="S3" s="128"/>
      <c r="T3" s="128"/>
      <c r="U3" s="129"/>
    </row>
    <row r="4" spans="1:27" s="2" customFormat="1" ht="23.45" customHeight="1">
      <c r="A4" s="152"/>
      <c r="B4" s="156"/>
      <c r="C4" s="157"/>
      <c r="D4" s="130" t="s">
        <v>80</v>
      </c>
      <c r="E4" s="131"/>
      <c r="F4" s="132" t="s">
        <v>79</v>
      </c>
      <c r="G4" s="131"/>
      <c r="H4" s="132" t="s">
        <v>78</v>
      </c>
      <c r="I4" s="133"/>
      <c r="J4" s="123" t="s">
        <v>80</v>
      </c>
      <c r="K4" s="124"/>
      <c r="L4" s="125" t="s">
        <v>79</v>
      </c>
      <c r="M4" s="124"/>
      <c r="N4" s="125" t="s">
        <v>78</v>
      </c>
      <c r="O4" s="126"/>
      <c r="P4" s="130" t="s">
        <v>80</v>
      </c>
      <c r="Q4" s="131"/>
      <c r="R4" s="132" t="s">
        <v>79</v>
      </c>
      <c r="S4" s="131"/>
      <c r="T4" s="132" t="s">
        <v>78</v>
      </c>
      <c r="U4" s="133"/>
    </row>
    <row r="5" spans="1:27" ht="23.45" customHeight="1">
      <c r="A5" s="152"/>
      <c r="B5" s="158"/>
      <c r="C5" s="159"/>
      <c r="D5" s="81" t="s">
        <v>29</v>
      </c>
      <c r="E5" s="82" t="s">
        <v>30</v>
      </c>
      <c r="F5" s="82" t="s">
        <v>29</v>
      </c>
      <c r="G5" s="82" t="s">
        <v>30</v>
      </c>
      <c r="H5" s="82" t="s">
        <v>29</v>
      </c>
      <c r="I5" s="83" t="s">
        <v>30</v>
      </c>
      <c r="J5" s="49" t="s">
        <v>29</v>
      </c>
      <c r="K5" s="50" t="s">
        <v>30</v>
      </c>
      <c r="L5" s="50" t="s">
        <v>29</v>
      </c>
      <c r="M5" s="50" t="s">
        <v>30</v>
      </c>
      <c r="N5" s="50" t="s">
        <v>29</v>
      </c>
      <c r="O5" s="51" t="s">
        <v>30</v>
      </c>
      <c r="P5" s="81" t="s">
        <v>29</v>
      </c>
      <c r="Q5" s="82" t="s">
        <v>30</v>
      </c>
      <c r="R5" s="82" t="s">
        <v>29</v>
      </c>
      <c r="S5" s="82" t="s">
        <v>30</v>
      </c>
      <c r="T5" s="82" t="s">
        <v>29</v>
      </c>
      <c r="U5" s="83" t="s">
        <v>30</v>
      </c>
    </row>
    <row r="6" spans="1:27" ht="22.9" customHeight="1">
      <c r="A6" s="105" t="s">
        <v>50</v>
      </c>
      <c r="B6" s="107" t="s">
        <v>52</v>
      </c>
      <c r="C6" s="38" t="s">
        <v>0</v>
      </c>
      <c r="D6" s="84">
        <f>D7+D29+D30+D31+23589</f>
        <v>514606</v>
      </c>
      <c r="E6" s="85">
        <f>E7+E29+E30+E31+16606708</f>
        <v>481931342</v>
      </c>
      <c r="F6" s="85">
        <f>F7+F29+F30+F31</f>
        <v>288864</v>
      </c>
      <c r="G6" s="85">
        <f>G7+G29+G30+G31</f>
        <v>283683982</v>
      </c>
      <c r="H6" s="85">
        <f>H7+H29+H30+H31</f>
        <v>202153</v>
      </c>
      <c r="I6" s="86">
        <f>I7+I29+I30+I31</f>
        <v>181640652</v>
      </c>
      <c r="J6" s="69">
        <f>J7+J29+J30+J31+48283</f>
        <v>1143375</v>
      </c>
      <c r="K6" s="70">
        <f>K7+K29+K30+K31+41243606</f>
        <v>1073987289</v>
      </c>
      <c r="L6" s="70">
        <f>L7+L29+L30+L31</f>
        <v>663520</v>
      </c>
      <c r="M6" s="70">
        <f>M7+M29+M30+M31</f>
        <v>641266832</v>
      </c>
      <c r="N6" s="70">
        <f>N7+N29+N30+N31</f>
        <v>431572</v>
      </c>
      <c r="O6" s="71">
        <f>O7+O29+O30+O31</f>
        <v>391476851</v>
      </c>
      <c r="P6" s="84">
        <f>P7+P29+P30+P31+30051</f>
        <v>889800</v>
      </c>
      <c r="Q6" s="85">
        <f>Q7+Q29+Q30+Q31+29697604</f>
        <v>884469871</v>
      </c>
      <c r="R6" s="85">
        <f>R7+R29+R30+R31</f>
        <v>542955</v>
      </c>
      <c r="S6" s="85">
        <f>S7+S29+S30+S31</f>
        <v>545763988</v>
      </c>
      <c r="T6" s="85">
        <f>T7+T29+T30+T31</f>
        <v>316794</v>
      </c>
      <c r="U6" s="86">
        <f>U7+U29+U30+U31</f>
        <v>309008279</v>
      </c>
    </row>
    <row r="7" spans="1:27" ht="22.9" customHeight="1">
      <c r="A7" s="162"/>
      <c r="B7" s="153"/>
      <c r="C7" s="38" t="s">
        <v>26</v>
      </c>
      <c r="D7" s="84">
        <f t="shared" ref="D7:U7" si="0">SUM(D8:D28)</f>
        <v>353376</v>
      </c>
      <c r="E7" s="85">
        <f t="shared" si="0"/>
        <v>340671466</v>
      </c>
      <c r="F7" s="85">
        <f t="shared" si="0"/>
        <v>214850</v>
      </c>
      <c r="G7" s="85">
        <f t="shared" si="0"/>
        <v>213276489</v>
      </c>
      <c r="H7" s="85">
        <f t="shared" si="0"/>
        <v>138526</v>
      </c>
      <c r="I7" s="86">
        <f t="shared" si="0"/>
        <v>127394977</v>
      </c>
      <c r="J7" s="69">
        <f t="shared" si="0"/>
        <v>796425</v>
      </c>
      <c r="K7" s="70">
        <f t="shared" si="0"/>
        <v>762161730</v>
      </c>
      <c r="L7" s="70">
        <f t="shared" si="0"/>
        <v>501891</v>
      </c>
      <c r="M7" s="70">
        <f t="shared" si="0"/>
        <v>487730418</v>
      </c>
      <c r="N7" s="70">
        <f t="shared" si="0"/>
        <v>294534</v>
      </c>
      <c r="O7" s="71">
        <f t="shared" si="0"/>
        <v>274431312</v>
      </c>
      <c r="P7" s="84">
        <f t="shared" si="0"/>
        <v>641619</v>
      </c>
      <c r="Q7" s="85">
        <f t="shared" si="0"/>
        <v>641986868</v>
      </c>
      <c r="R7" s="85">
        <f t="shared" si="0"/>
        <v>419804</v>
      </c>
      <c r="S7" s="85">
        <f t="shared" si="0"/>
        <v>422937536</v>
      </c>
      <c r="T7" s="85">
        <f t="shared" si="0"/>
        <v>221815</v>
      </c>
      <c r="U7" s="86">
        <f t="shared" si="0"/>
        <v>219049332</v>
      </c>
    </row>
    <row r="8" spans="1:27" ht="22.9" customHeight="1">
      <c r="A8" s="162"/>
      <c r="B8" s="153"/>
      <c r="C8" s="39" t="s">
        <v>1</v>
      </c>
      <c r="D8" s="80">
        <f>F8+H8</f>
        <v>83051</v>
      </c>
      <c r="E8" s="20">
        <f t="shared" ref="E8:E30" si="1">G8+I8</f>
        <v>66451634</v>
      </c>
      <c r="F8" s="20">
        <v>45059</v>
      </c>
      <c r="G8" s="20">
        <v>38586608</v>
      </c>
      <c r="H8" s="20">
        <v>37992</v>
      </c>
      <c r="I8" s="21">
        <v>27865026</v>
      </c>
      <c r="J8" s="72">
        <f>L8+N8</f>
        <v>165341</v>
      </c>
      <c r="K8" s="73">
        <f t="shared" ref="K8:K30" si="2">M8+O8</f>
        <v>139722655</v>
      </c>
      <c r="L8" s="73">
        <v>94104</v>
      </c>
      <c r="M8" s="73">
        <v>83509557</v>
      </c>
      <c r="N8" s="73">
        <v>71237</v>
      </c>
      <c r="O8" s="74">
        <v>56213098</v>
      </c>
      <c r="P8" s="80">
        <f>R8+T8</f>
        <v>112852</v>
      </c>
      <c r="Q8" s="20">
        <f t="shared" ref="Q8:Q30" si="3">S8+U8</f>
        <v>111234158</v>
      </c>
      <c r="R8" s="20">
        <v>68856</v>
      </c>
      <c r="S8" s="20">
        <v>69182756</v>
      </c>
      <c r="T8" s="20">
        <v>43996</v>
      </c>
      <c r="U8" s="21">
        <v>42051402</v>
      </c>
    </row>
    <row r="9" spans="1:27" ht="22.9" customHeight="1">
      <c r="A9" s="162"/>
      <c r="B9" s="153"/>
      <c r="C9" s="39" t="s">
        <v>2</v>
      </c>
      <c r="D9" s="80">
        <f t="shared" ref="D9:D30" si="4">F9+H9</f>
        <v>10987</v>
      </c>
      <c r="E9" s="20">
        <f t="shared" si="1"/>
        <v>10059094</v>
      </c>
      <c r="F9" s="20">
        <v>6638</v>
      </c>
      <c r="G9" s="20">
        <v>6530722</v>
      </c>
      <c r="H9" s="20">
        <v>4349</v>
      </c>
      <c r="I9" s="21">
        <v>3528372</v>
      </c>
      <c r="J9" s="72">
        <f t="shared" ref="J9:J30" si="5">L9+N9</f>
        <v>21605</v>
      </c>
      <c r="K9" s="73">
        <f t="shared" si="2"/>
        <v>20701949</v>
      </c>
      <c r="L9" s="73">
        <v>13428</v>
      </c>
      <c r="M9" s="73">
        <v>13770662</v>
      </c>
      <c r="N9" s="73">
        <v>8177</v>
      </c>
      <c r="O9" s="74">
        <v>6931287</v>
      </c>
      <c r="P9" s="80">
        <f t="shared" ref="P9:P30" si="6">R9+T9</f>
        <v>19846</v>
      </c>
      <c r="Q9" s="20">
        <f t="shared" si="3"/>
        <v>20297051</v>
      </c>
      <c r="R9" s="20">
        <v>13292</v>
      </c>
      <c r="S9" s="20">
        <v>14085009</v>
      </c>
      <c r="T9" s="20">
        <v>6554</v>
      </c>
      <c r="U9" s="21">
        <v>6212042</v>
      </c>
    </row>
    <row r="10" spans="1:27" ht="22.9" customHeight="1">
      <c r="A10" s="162"/>
      <c r="B10" s="153"/>
      <c r="C10" s="39" t="s">
        <v>3</v>
      </c>
      <c r="D10" s="80">
        <f t="shared" si="4"/>
        <v>26943</v>
      </c>
      <c r="E10" s="20">
        <f t="shared" si="1"/>
        <v>32402641</v>
      </c>
      <c r="F10" s="20">
        <v>17637</v>
      </c>
      <c r="G10" s="20">
        <v>21439286</v>
      </c>
      <c r="H10" s="20">
        <v>9306</v>
      </c>
      <c r="I10" s="21">
        <v>10963355</v>
      </c>
      <c r="J10" s="72">
        <f t="shared" si="5"/>
        <v>65312</v>
      </c>
      <c r="K10" s="73">
        <f t="shared" si="2"/>
        <v>74596991</v>
      </c>
      <c r="L10" s="73">
        <v>42922</v>
      </c>
      <c r="M10" s="73">
        <v>48851077</v>
      </c>
      <c r="N10" s="73">
        <v>22390</v>
      </c>
      <c r="O10" s="74">
        <v>25745914</v>
      </c>
      <c r="P10" s="80">
        <f t="shared" si="6"/>
        <v>55218</v>
      </c>
      <c r="Q10" s="20">
        <f t="shared" si="3"/>
        <v>63832368</v>
      </c>
      <c r="R10" s="20">
        <v>37252</v>
      </c>
      <c r="S10" s="20">
        <v>42963262</v>
      </c>
      <c r="T10" s="20">
        <v>17966</v>
      </c>
      <c r="U10" s="21">
        <v>20869106</v>
      </c>
    </row>
    <row r="11" spans="1:27" ht="22.9" customHeight="1">
      <c r="A11" s="162"/>
      <c r="B11" s="153"/>
      <c r="C11" s="39" t="s">
        <v>4</v>
      </c>
      <c r="D11" s="80">
        <f t="shared" si="4"/>
        <v>5009</v>
      </c>
      <c r="E11" s="20">
        <f t="shared" si="1"/>
        <v>5839491</v>
      </c>
      <c r="F11" s="20">
        <v>3323</v>
      </c>
      <c r="G11" s="20">
        <v>3899539</v>
      </c>
      <c r="H11" s="20">
        <v>1686</v>
      </c>
      <c r="I11" s="21">
        <v>1939952</v>
      </c>
      <c r="J11" s="72">
        <f t="shared" si="5"/>
        <v>12821</v>
      </c>
      <c r="K11" s="73">
        <f t="shared" si="2"/>
        <v>14671842</v>
      </c>
      <c r="L11" s="73">
        <v>8514</v>
      </c>
      <c r="M11" s="73">
        <v>10260854</v>
      </c>
      <c r="N11" s="73">
        <v>4307</v>
      </c>
      <c r="O11" s="74">
        <v>4410988</v>
      </c>
      <c r="P11" s="80">
        <f t="shared" si="6"/>
        <v>11531</v>
      </c>
      <c r="Q11" s="20">
        <f t="shared" si="3"/>
        <v>13410139</v>
      </c>
      <c r="R11" s="20">
        <v>7697</v>
      </c>
      <c r="S11" s="20">
        <v>9437861</v>
      </c>
      <c r="T11" s="20">
        <v>3834</v>
      </c>
      <c r="U11" s="21">
        <v>3972278</v>
      </c>
    </row>
    <row r="12" spans="1:27" ht="22.9" customHeight="1">
      <c r="A12" s="162"/>
      <c r="B12" s="153"/>
      <c r="C12" s="39" t="s">
        <v>5</v>
      </c>
      <c r="D12" s="80">
        <f t="shared" si="4"/>
        <v>4471</v>
      </c>
      <c r="E12" s="20">
        <f t="shared" si="1"/>
        <v>4577035</v>
      </c>
      <c r="F12" s="20">
        <v>3236</v>
      </c>
      <c r="G12" s="20">
        <v>3221861</v>
      </c>
      <c r="H12" s="20">
        <v>1235</v>
      </c>
      <c r="I12" s="21">
        <v>1355174</v>
      </c>
      <c r="J12" s="72">
        <f t="shared" si="5"/>
        <v>10771</v>
      </c>
      <c r="K12" s="73">
        <f t="shared" si="2"/>
        <v>11012108</v>
      </c>
      <c r="L12" s="73">
        <v>7408</v>
      </c>
      <c r="M12" s="73">
        <v>7360312</v>
      </c>
      <c r="N12" s="73">
        <v>3363</v>
      </c>
      <c r="O12" s="74">
        <v>3651796</v>
      </c>
      <c r="P12" s="80">
        <f t="shared" si="6"/>
        <v>9554</v>
      </c>
      <c r="Q12" s="20">
        <f t="shared" si="3"/>
        <v>9024125</v>
      </c>
      <c r="R12" s="20">
        <v>6696</v>
      </c>
      <c r="S12" s="20">
        <v>6382649</v>
      </c>
      <c r="T12" s="20">
        <v>2858</v>
      </c>
      <c r="U12" s="21">
        <v>2641476</v>
      </c>
    </row>
    <row r="13" spans="1:27" ht="22.9" customHeight="1">
      <c r="A13" s="162"/>
      <c r="B13" s="153"/>
      <c r="C13" s="39" t="s">
        <v>6</v>
      </c>
      <c r="D13" s="80">
        <f t="shared" si="4"/>
        <v>37154</v>
      </c>
      <c r="E13" s="20">
        <f t="shared" si="1"/>
        <v>37309249</v>
      </c>
      <c r="F13" s="20">
        <v>24409</v>
      </c>
      <c r="G13" s="20">
        <v>24125590</v>
      </c>
      <c r="H13" s="20">
        <v>12745</v>
      </c>
      <c r="I13" s="21">
        <v>13183659</v>
      </c>
      <c r="J13" s="72">
        <f t="shared" si="5"/>
        <v>93742</v>
      </c>
      <c r="K13" s="73">
        <f t="shared" si="2"/>
        <v>88232996</v>
      </c>
      <c r="L13" s="73">
        <v>63928</v>
      </c>
      <c r="M13" s="73">
        <v>59847052</v>
      </c>
      <c r="N13" s="73">
        <v>29814</v>
      </c>
      <c r="O13" s="74">
        <v>28385944</v>
      </c>
      <c r="P13" s="80">
        <f t="shared" si="6"/>
        <v>78219</v>
      </c>
      <c r="Q13" s="20">
        <f t="shared" si="3"/>
        <v>72838675</v>
      </c>
      <c r="R13" s="20">
        <v>54945</v>
      </c>
      <c r="S13" s="20">
        <v>50498705</v>
      </c>
      <c r="T13" s="20">
        <v>23274</v>
      </c>
      <c r="U13" s="21">
        <v>22339970</v>
      </c>
    </row>
    <row r="14" spans="1:27" ht="22.9" customHeight="1">
      <c r="A14" s="162"/>
      <c r="B14" s="153"/>
      <c r="C14" s="39" t="s">
        <v>7</v>
      </c>
      <c r="D14" s="80">
        <f t="shared" si="4"/>
        <v>37090</v>
      </c>
      <c r="E14" s="20">
        <f t="shared" si="1"/>
        <v>35957699</v>
      </c>
      <c r="F14" s="20">
        <v>23688</v>
      </c>
      <c r="G14" s="20">
        <v>22867516</v>
      </c>
      <c r="H14" s="20">
        <v>13402</v>
      </c>
      <c r="I14" s="21">
        <v>13090183</v>
      </c>
      <c r="J14" s="72">
        <f t="shared" si="5"/>
        <v>89302</v>
      </c>
      <c r="K14" s="73">
        <f t="shared" si="2"/>
        <v>82309656</v>
      </c>
      <c r="L14" s="73">
        <v>58320</v>
      </c>
      <c r="M14" s="73">
        <v>53219668</v>
      </c>
      <c r="N14" s="73">
        <v>30982</v>
      </c>
      <c r="O14" s="74">
        <v>29089988</v>
      </c>
      <c r="P14" s="80">
        <f t="shared" si="6"/>
        <v>78081</v>
      </c>
      <c r="Q14" s="20">
        <f t="shared" si="3"/>
        <v>71845677</v>
      </c>
      <c r="R14" s="20">
        <v>51320</v>
      </c>
      <c r="S14" s="20">
        <v>46912377</v>
      </c>
      <c r="T14" s="20">
        <v>26761</v>
      </c>
      <c r="U14" s="21">
        <v>24933300</v>
      </c>
    </row>
    <row r="15" spans="1:27" ht="22.9" customHeight="1">
      <c r="A15" s="162"/>
      <c r="B15" s="153"/>
      <c r="C15" s="39" t="s">
        <v>8</v>
      </c>
      <c r="D15" s="80">
        <f t="shared" si="4"/>
        <v>6277</v>
      </c>
      <c r="E15" s="20">
        <f t="shared" si="1"/>
        <v>6693007</v>
      </c>
      <c r="F15" s="20">
        <v>3560</v>
      </c>
      <c r="G15" s="20">
        <v>3865529</v>
      </c>
      <c r="H15" s="20">
        <v>2717</v>
      </c>
      <c r="I15" s="21">
        <v>2827478</v>
      </c>
      <c r="J15" s="72">
        <f t="shared" si="5"/>
        <v>16028</v>
      </c>
      <c r="K15" s="73">
        <f t="shared" si="2"/>
        <v>15509568</v>
      </c>
      <c r="L15" s="73">
        <v>9397</v>
      </c>
      <c r="M15" s="73">
        <v>8975956</v>
      </c>
      <c r="N15" s="73">
        <v>6631</v>
      </c>
      <c r="O15" s="74">
        <v>6533612</v>
      </c>
      <c r="P15" s="80">
        <f t="shared" si="6"/>
        <v>13992</v>
      </c>
      <c r="Q15" s="20">
        <f t="shared" si="3"/>
        <v>13355430</v>
      </c>
      <c r="R15" s="20">
        <v>8399</v>
      </c>
      <c r="S15" s="20">
        <v>8409503</v>
      </c>
      <c r="T15" s="20">
        <v>5593</v>
      </c>
      <c r="U15" s="21">
        <v>4945927</v>
      </c>
    </row>
    <row r="16" spans="1:27" ht="22.9" customHeight="1">
      <c r="A16" s="162"/>
      <c r="B16" s="153"/>
      <c r="C16" s="39" t="s">
        <v>9</v>
      </c>
      <c r="D16" s="80">
        <f t="shared" si="4"/>
        <v>7639</v>
      </c>
      <c r="E16" s="20">
        <f t="shared" si="1"/>
        <v>6745958</v>
      </c>
      <c r="F16" s="20">
        <v>4719</v>
      </c>
      <c r="G16" s="20">
        <v>4495740</v>
      </c>
      <c r="H16" s="20">
        <v>2920</v>
      </c>
      <c r="I16" s="21">
        <v>2250218</v>
      </c>
      <c r="J16" s="72">
        <f t="shared" si="5"/>
        <v>15532</v>
      </c>
      <c r="K16" s="73">
        <f t="shared" si="2"/>
        <v>13458053</v>
      </c>
      <c r="L16" s="73">
        <v>9437</v>
      </c>
      <c r="M16" s="73">
        <v>8749517</v>
      </c>
      <c r="N16" s="73">
        <v>6095</v>
      </c>
      <c r="O16" s="74">
        <v>4708536</v>
      </c>
      <c r="P16" s="80">
        <f t="shared" si="6"/>
        <v>11936</v>
      </c>
      <c r="Q16" s="20">
        <f t="shared" si="3"/>
        <v>11401310</v>
      </c>
      <c r="R16" s="20">
        <v>7841</v>
      </c>
      <c r="S16" s="20">
        <v>7562341</v>
      </c>
      <c r="T16" s="20">
        <v>4095</v>
      </c>
      <c r="U16" s="21">
        <v>3838969</v>
      </c>
    </row>
    <row r="17" spans="1:21" ht="22.9" customHeight="1">
      <c r="A17" s="162"/>
      <c r="B17" s="153"/>
      <c r="C17" s="39" t="s">
        <v>10</v>
      </c>
      <c r="D17" s="80">
        <f t="shared" si="4"/>
        <v>6775</v>
      </c>
      <c r="E17" s="20">
        <f t="shared" si="1"/>
        <v>5778051</v>
      </c>
      <c r="F17" s="20">
        <v>3697</v>
      </c>
      <c r="G17" s="20">
        <v>3488328</v>
      </c>
      <c r="H17" s="20">
        <v>3078</v>
      </c>
      <c r="I17" s="21">
        <v>2289723</v>
      </c>
      <c r="J17" s="72">
        <f t="shared" si="5"/>
        <v>14486</v>
      </c>
      <c r="K17" s="73">
        <f t="shared" si="2"/>
        <v>12016824</v>
      </c>
      <c r="L17" s="73">
        <v>8142</v>
      </c>
      <c r="M17" s="73">
        <v>7297739</v>
      </c>
      <c r="N17" s="73">
        <v>6344</v>
      </c>
      <c r="O17" s="74">
        <v>4719085</v>
      </c>
      <c r="P17" s="80">
        <f t="shared" si="6"/>
        <v>9476</v>
      </c>
      <c r="Q17" s="20">
        <f t="shared" si="3"/>
        <v>8917373</v>
      </c>
      <c r="R17" s="20">
        <v>5937</v>
      </c>
      <c r="S17" s="20">
        <v>5681509</v>
      </c>
      <c r="T17" s="20">
        <v>3539</v>
      </c>
      <c r="U17" s="21">
        <v>3235864</v>
      </c>
    </row>
    <row r="18" spans="1:21" ht="22.9" customHeight="1">
      <c r="A18" s="162"/>
      <c r="B18" s="153"/>
      <c r="C18" s="39" t="s">
        <v>11</v>
      </c>
      <c r="D18" s="80">
        <f t="shared" si="4"/>
        <v>18496</v>
      </c>
      <c r="E18" s="20">
        <f t="shared" si="1"/>
        <v>19500471</v>
      </c>
      <c r="F18" s="20">
        <v>12352</v>
      </c>
      <c r="G18" s="20">
        <v>13121931</v>
      </c>
      <c r="H18" s="20">
        <v>6144</v>
      </c>
      <c r="I18" s="21">
        <v>6378540</v>
      </c>
      <c r="J18" s="72">
        <f t="shared" si="5"/>
        <v>44398</v>
      </c>
      <c r="K18" s="73">
        <f t="shared" si="2"/>
        <v>45980314</v>
      </c>
      <c r="L18" s="73">
        <v>30014</v>
      </c>
      <c r="M18" s="73">
        <v>31261573</v>
      </c>
      <c r="N18" s="73">
        <v>14384</v>
      </c>
      <c r="O18" s="74">
        <v>14718741</v>
      </c>
      <c r="P18" s="80">
        <f t="shared" si="6"/>
        <v>41494</v>
      </c>
      <c r="Q18" s="20">
        <f t="shared" si="3"/>
        <v>41631890</v>
      </c>
      <c r="R18" s="20">
        <v>28212</v>
      </c>
      <c r="S18" s="20">
        <v>27949743</v>
      </c>
      <c r="T18" s="20">
        <v>13282</v>
      </c>
      <c r="U18" s="21">
        <v>13682147</v>
      </c>
    </row>
    <row r="19" spans="1:21" ht="22.9" customHeight="1">
      <c r="A19" s="162"/>
      <c r="B19" s="153"/>
      <c r="C19" s="39" t="s">
        <v>12</v>
      </c>
      <c r="D19" s="80">
        <f t="shared" si="4"/>
        <v>21141</v>
      </c>
      <c r="E19" s="20">
        <f t="shared" si="1"/>
        <v>22492613</v>
      </c>
      <c r="F19" s="20">
        <v>14154</v>
      </c>
      <c r="G19" s="20">
        <v>15128304</v>
      </c>
      <c r="H19" s="20">
        <v>6987</v>
      </c>
      <c r="I19" s="21">
        <v>7364309</v>
      </c>
      <c r="J19" s="72">
        <f t="shared" si="5"/>
        <v>51816</v>
      </c>
      <c r="K19" s="73">
        <f t="shared" si="2"/>
        <v>51403246</v>
      </c>
      <c r="L19" s="73">
        <v>35264</v>
      </c>
      <c r="M19" s="73">
        <v>34789360</v>
      </c>
      <c r="N19" s="73">
        <v>16552</v>
      </c>
      <c r="O19" s="74">
        <v>16613886</v>
      </c>
      <c r="P19" s="80">
        <f t="shared" si="6"/>
        <v>44715</v>
      </c>
      <c r="Q19" s="20">
        <f t="shared" si="3"/>
        <v>45504456</v>
      </c>
      <c r="R19" s="20">
        <v>31103</v>
      </c>
      <c r="S19" s="20">
        <v>31463235</v>
      </c>
      <c r="T19" s="20">
        <v>13612</v>
      </c>
      <c r="U19" s="21">
        <v>14041221</v>
      </c>
    </row>
    <row r="20" spans="1:21" ht="22.9" customHeight="1">
      <c r="A20" s="162"/>
      <c r="B20" s="153"/>
      <c r="C20" s="39" t="s">
        <v>13</v>
      </c>
      <c r="D20" s="80">
        <f t="shared" si="4"/>
        <v>10541</v>
      </c>
      <c r="E20" s="20">
        <f t="shared" si="1"/>
        <v>11507448</v>
      </c>
      <c r="F20" s="20">
        <v>6374</v>
      </c>
      <c r="G20" s="20">
        <v>6898181</v>
      </c>
      <c r="H20" s="20">
        <v>4167</v>
      </c>
      <c r="I20" s="21">
        <v>4609267</v>
      </c>
      <c r="J20" s="72">
        <f t="shared" si="5"/>
        <v>23253</v>
      </c>
      <c r="K20" s="73">
        <f t="shared" si="2"/>
        <v>24487150</v>
      </c>
      <c r="L20" s="73">
        <v>14908</v>
      </c>
      <c r="M20" s="73">
        <v>15641301</v>
      </c>
      <c r="N20" s="73">
        <v>8345</v>
      </c>
      <c r="O20" s="74">
        <v>8845849</v>
      </c>
      <c r="P20" s="80">
        <f t="shared" si="6"/>
        <v>20432</v>
      </c>
      <c r="Q20" s="20">
        <f t="shared" si="3"/>
        <v>20744563</v>
      </c>
      <c r="R20" s="20">
        <v>13443</v>
      </c>
      <c r="S20" s="20">
        <v>13763724</v>
      </c>
      <c r="T20" s="20">
        <v>6989</v>
      </c>
      <c r="U20" s="21">
        <v>6980839</v>
      </c>
    </row>
    <row r="21" spans="1:21" ht="22.9" customHeight="1">
      <c r="A21" s="162"/>
      <c r="B21" s="153"/>
      <c r="C21" s="39" t="s">
        <v>14</v>
      </c>
      <c r="D21" s="80">
        <f t="shared" si="4"/>
        <v>1875</v>
      </c>
      <c r="E21" s="20">
        <f t="shared" si="1"/>
        <v>2393055</v>
      </c>
      <c r="F21" s="20">
        <v>1204</v>
      </c>
      <c r="G21" s="20">
        <v>1678128</v>
      </c>
      <c r="H21" s="20">
        <v>671</v>
      </c>
      <c r="I21" s="21">
        <v>714927</v>
      </c>
      <c r="J21" s="72">
        <f t="shared" si="5"/>
        <v>4065</v>
      </c>
      <c r="K21" s="73">
        <f t="shared" si="2"/>
        <v>4707942</v>
      </c>
      <c r="L21" s="73">
        <v>2706</v>
      </c>
      <c r="M21" s="73">
        <v>3320327</v>
      </c>
      <c r="N21" s="73">
        <v>1359</v>
      </c>
      <c r="O21" s="74">
        <v>1387615</v>
      </c>
      <c r="P21" s="80">
        <f t="shared" si="6"/>
        <v>2820</v>
      </c>
      <c r="Q21" s="20">
        <f t="shared" si="3"/>
        <v>3000548</v>
      </c>
      <c r="R21" s="20">
        <v>1858</v>
      </c>
      <c r="S21" s="20">
        <v>2036902</v>
      </c>
      <c r="T21" s="20">
        <v>962</v>
      </c>
      <c r="U21" s="21">
        <v>963646</v>
      </c>
    </row>
    <row r="22" spans="1:21" ht="22.9" customHeight="1">
      <c r="A22" s="162"/>
      <c r="B22" s="153"/>
      <c r="C22" s="39" t="s">
        <v>15</v>
      </c>
      <c r="D22" s="80">
        <f t="shared" si="4"/>
        <v>16007</v>
      </c>
      <c r="E22" s="20">
        <f t="shared" si="1"/>
        <v>10953157</v>
      </c>
      <c r="F22" s="20">
        <v>8633</v>
      </c>
      <c r="G22" s="20">
        <v>6114693</v>
      </c>
      <c r="H22" s="20">
        <v>7374</v>
      </c>
      <c r="I22" s="21">
        <v>4838464</v>
      </c>
      <c r="J22" s="72">
        <f t="shared" si="5"/>
        <v>25191</v>
      </c>
      <c r="K22" s="73">
        <f t="shared" si="2"/>
        <v>19278908</v>
      </c>
      <c r="L22" s="73">
        <v>15254</v>
      </c>
      <c r="M22" s="73">
        <v>11674133</v>
      </c>
      <c r="N22" s="73">
        <v>9937</v>
      </c>
      <c r="O22" s="74">
        <v>7604775</v>
      </c>
      <c r="P22" s="80">
        <f t="shared" si="6"/>
        <v>16435</v>
      </c>
      <c r="Q22" s="20">
        <f t="shared" si="3"/>
        <v>15063462</v>
      </c>
      <c r="R22" s="20">
        <v>10666</v>
      </c>
      <c r="S22" s="20">
        <v>9667246</v>
      </c>
      <c r="T22" s="20">
        <v>5769</v>
      </c>
      <c r="U22" s="21">
        <v>5396216</v>
      </c>
    </row>
    <row r="23" spans="1:21" ht="22.9" customHeight="1">
      <c r="A23" s="162"/>
      <c r="B23" s="153"/>
      <c r="C23" s="39" t="s">
        <v>16</v>
      </c>
      <c r="D23" s="80">
        <f t="shared" si="4"/>
        <v>200</v>
      </c>
      <c r="E23" s="20">
        <f t="shared" si="1"/>
        <v>260835</v>
      </c>
      <c r="F23" s="20">
        <v>148</v>
      </c>
      <c r="G23" s="20">
        <v>214650</v>
      </c>
      <c r="H23" s="20">
        <v>52</v>
      </c>
      <c r="I23" s="21">
        <v>46185</v>
      </c>
      <c r="J23" s="72">
        <f t="shared" si="5"/>
        <v>418</v>
      </c>
      <c r="K23" s="73">
        <f t="shared" si="2"/>
        <v>1178481</v>
      </c>
      <c r="L23" s="73">
        <v>277</v>
      </c>
      <c r="M23" s="73">
        <v>1032523</v>
      </c>
      <c r="N23" s="73">
        <v>141</v>
      </c>
      <c r="O23" s="74">
        <v>145958</v>
      </c>
      <c r="P23" s="80">
        <f t="shared" si="6"/>
        <v>468</v>
      </c>
      <c r="Q23" s="20">
        <f t="shared" si="3"/>
        <v>4435315</v>
      </c>
      <c r="R23" s="20">
        <v>368</v>
      </c>
      <c r="S23" s="20">
        <v>4317441</v>
      </c>
      <c r="T23" s="20">
        <v>100</v>
      </c>
      <c r="U23" s="21">
        <v>117874</v>
      </c>
    </row>
    <row r="24" spans="1:21" ht="22.9" customHeight="1">
      <c r="A24" s="162"/>
      <c r="B24" s="153"/>
      <c r="C24" s="39" t="s">
        <v>17</v>
      </c>
      <c r="D24" s="80">
        <f t="shared" si="4"/>
        <v>5280</v>
      </c>
      <c r="E24" s="20">
        <f t="shared" si="1"/>
        <v>5505622</v>
      </c>
      <c r="F24" s="20">
        <v>3531</v>
      </c>
      <c r="G24" s="20">
        <v>3650355</v>
      </c>
      <c r="H24" s="20">
        <v>1749</v>
      </c>
      <c r="I24" s="21">
        <v>1855267</v>
      </c>
      <c r="J24" s="72">
        <f t="shared" si="5"/>
        <v>12486</v>
      </c>
      <c r="K24" s="73">
        <f t="shared" si="2"/>
        <v>12320188</v>
      </c>
      <c r="L24" s="73">
        <v>7905</v>
      </c>
      <c r="M24" s="73">
        <v>7729774</v>
      </c>
      <c r="N24" s="73">
        <v>4581</v>
      </c>
      <c r="O24" s="74">
        <v>4590414</v>
      </c>
      <c r="P24" s="80">
        <f t="shared" si="6"/>
        <v>12022</v>
      </c>
      <c r="Q24" s="20">
        <f t="shared" si="3"/>
        <v>13368178</v>
      </c>
      <c r="R24" s="20">
        <v>7645</v>
      </c>
      <c r="S24" s="20">
        <v>8620751</v>
      </c>
      <c r="T24" s="20">
        <v>4377</v>
      </c>
      <c r="U24" s="21">
        <v>4747427</v>
      </c>
    </row>
    <row r="25" spans="1:21" ht="22.9" customHeight="1">
      <c r="A25" s="162"/>
      <c r="B25" s="153"/>
      <c r="C25" s="39" t="s">
        <v>18</v>
      </c>
      <c r="D25" s="80">
        <f t="shared" si="4"/>
        <v>6440</v>
      </c>
      <c r="E25" s="20">
        <f t="shared" si="1"/>
        <v>7190695</v>
      </c>
      <c r="F25" s="20">
        <v>3943</v>
      </c>
      <c r="G25" s="20">
        <v>4705623</v>
      </c>
      <c r="H25" s="20">
        <v>2497</v>
      </c>
      <c r="I25" s="21">
        <v>2485072</v>
      </c>
      <c r="J25" s="72">
        <f t="shared" si="5"/>
        <v>16547</v>
      </c>
      <c r="K25" s="73">
        <f t="shared" si="2"/>
        <v>16673692</v>
      </c>
      <c r="L25" s="73">
        <v>9870</v>
      </c>
      <c r="M25" s="73">
        <v>10354318</v>
      </c>
      <c r="N25" s="73">
        <v>6677</v>
      </c>
      <c r="O25" s="74">
        <v>6319374</v>
      </c>
      <c r="P25" s="80">
        <f t="shared" si="6"/>
        <v>14391</v>
      </c>
      <c r="Q25" s="20">
        <f t="shared" si="3"/>
        <v>14537138</v>
      </c>
      <c r="R25" s="20">
        <v>8770</v>
      </c>
      <c r="S25" s="20">
        <v>9150665</v>
      </c>
      <c r="T25" s="20">
        <v>5621</v>
      </c>
      <c r="U25" s="21">
        <v>5386473</v>
      </c>
    </row>
    <row r="26" spans="1:21" ht="22.9" customHeight="1">
      <c r="A26" s="162"/>
      <c r="B26" s="153"/>
      <c r="C26" s="39" t="s">
        <v>19</v>
      </c>
      <c r="D26" s="80">
        <f t="shared" si="4"/>
        <v>26720</v>
      </c>
      <c r="E26" s="20">
        <f t="shared" si="1"/>
        <v>26797481</v>
      </c>
      <c r="F26" s="20">
        <v>16183</v>
      </c>
      <c r="G26" s="20">
        <v>16084680</v>
      </c>
      <c r="H26" s="20">
        <v>10537</v>
      </c>
      <c r="I26" s="21">
        <v>10712801</v>
      </c>
      <c r="J26" s="72">
        <f t="shared" si="5"/>
        <v>64150</v>
      </c>
      <c r="K26" s="73">
        <f t="shared" si="2"/>
        <v>63546437</v>
      </c>
      <c r="L26" s="73">
        <v>40209</v>
      </c>
      <c r="M26" s="73">
        <v>39832194</v>
      </c>
      <c r="N26" s="73">
        <v>23941</v>
      </c>
      <c r="O26" s="74">
        <v>23714243</v>
      </c>
      <c r="P26" s="80">
        <f t="shared" si="6"/>
        <v>45964</v>
      </c>
      <c r="Q26" s="20">
        <f t="shared" si="3"/>
        <v>44888121</v>
      </c>
      <c r="R26" s="20">
        <v>28984</v>
      </c>
      <c r="S26" s="20">
        <v>28444194</v>
      </c>
      <c r="T26" s="20">
        <v>16980</v>
      </c>
      <c r="U26" s="21">
        <v>16443927</v>
      </c>
    </row>
    <row r="27" spans="1:21" ht="22.9" customHeight="1">
      <c r="A27" s="162"/>
      <c r="B27" s="153"/>
      <c r="C27" s="39" t="s">
        <v>20</v>
      </c>
      <c r="D27" s="80">
        <f t="shared" si="4"/>
        <v>6707</v>
      </c>
      <c r="E27" s="20">
        <f t="shared" si="1"/>
        <v>6785544</v>
      </c>
      <c r="F27" s="20">
        <v>3843</v>
      </c>
      <c r="G27" s="20">
        <v>3946926</v>
      </c>
      <c r="H27" s="20">
        <v>2864</v>
      </c>
      <c r="I27" s="21">
        <v>2838618</v>
      </c>
      <c r="J27" s="72">
        <f t="shared" si="5"/>
        <v>16182</v>
      </c>
      <c r="K27" s="73">
        <f t="shared" si="2"/>
        <v>16497001</v>
      </c>
      <c r="L27" s="73">
        <v>9259</v>
      </c>
      <c r="M27" s="73">
        <v>9209604</v>
      </c>
      <c r="N27" s="73">
        <v>6923</v>
      </c>
      <c r="O27" s="74">
        <v>7287397</v>
      </c>
      <c r="P27" s="80">
        <f t="shared" si="6"/>
        <v>13313</v>
      </c>
      <c r="Q27" s="20">
        <f t="shared" si="3"/>
        <v>14003052</v>
      </c>
      <c r="R27" s="20">
        <v>8011</v>
      </c>
      <c r="S27" s="20">
        <v>8215977</v>
      </c>
      <c r="T27" s="20">
        <v>5302</v>
      </c>
      <c r="U27" s="21">
        <v>5787075</v>
      </c>
    </row>
    <row r="28" spans="1:21" ht="22.9" customHeight="1">
      <c r="A28" s="162"/>
      <c r="B28" s="153"/>
      <c r="C28" s="39" t="s">
        <v>21</v>
      </c>
      <c r="D28" s="80">
        <f t="shared" si="4"/>
        <v>14573</v>
      </c>
      <c r="E28" s="20">
        <f t="shared" si="1"/>
        <v>15470686</v>
      </c>
      <c r="F28" s="20">
        <v>8519</v>
      </c>
      <c r="G28" s="20">
        <v>9212299</v>
      </c>
      <c r="H28" s="20">
        <v>6054</v>
      </c>
      <c r="I28" s="21">
        <v>6258387</v>
      </c>
      <c r="J28" s="72">
        <f t="shared" si="5"/>
        <v>32979</v>
      </c>
      <c r="K28" s="73">
        <f t="shared" si="2"/>
        <v>33855729</v>
      </c>
      <c r="L28" s="73">
        <v>20625</v>
      </c>
      <c r="M28" s="73">
        <v>21042917</v>
      </c>
      <c r="N28" s="73">
        <v>12354</v>
      </c>
      <c r="O28" s="74">
        <v>12812812</v>
      </c>
      <c r="P28" s="80">
        <f t="shared" si="6"/>
        <v>28860</v>
      </c>
      <c r="Q28" s="20">
        <f t="shared" si="3"/>
        <v>28653839</v>
      </c>
      <c r="R28" s="20">
        <v>18509</v>
      </c>
      <c r="S28" s="20">
        <v>18191686</v>
      </c>
      <c r="T28" s="20">
        <v>10351</v>
      </c>
      <c r="U28" s="21">
        <v>10462153</v>
      </c>
    </row>
    <row r="29" spans="1:21" ht="22.9" customHeight="1">
      <c r="A29" s="162"/>
      <c r="B29" s="153"/>
      <c r="C29" s="38" t="s">
        <v>27</v>
      </c>
      <c r="D29" s="84">
        <f t="shared" si="4"/>
        <v>100124</v>
      </c>
      <c r="E29" s="85">
        <f t="shared" si="1"/>
        <v>85232629</v>
      </c>
      <c r="F29" s="85">
        <v>51030</v>
      </c>
      <c r="G29" s="85">
        <v>45482839</v>
      </c>
      <c r="H29" s="85">
        <v>49094</v>
      </c>
      <c r="I29" s="86">
        <v>39749790</v>
      </c>
      <c r="J29" s="69">
        <f t="shared" si="5"/>
        <v>211960</v>
      </c>
      <c r="K29" s="70">
        <f t="shared" si="2"/>
        <v>181565558</v>
      </c>
      <c r="L29" s="70">
        <v>107591</v>
      </c>
      <c r="M29" s="70">
        <v>97246239</v>
      </c>
      <c r="N29" s="70">
        <v>104369</v>
      </c>
      <c r="O29" s="71">
        <v>84319319</v>
      </c>
      <c r="P29" s="84">
        <f t="shared" si="6"/>
        <v>150010</v>
      </c>
      <c r="Q29" s="85">
        <f t="shared" si="3"/>
        <v>142227140</v>
      </c>
      <c r="R29" s="85">
        <v>79108</v>
      </c>
      <c r="S29" s="85">
        <v>77764506</v>
      </c>
      <c r="T29" s="85">
        <v>70902</v>
      </c>
      <c r="U29" s="86">
        <v>64462634</v>
      </c>
    </row>
    <row r="30" spans="1:21" ht="22.9" customHeight="1">
      <c r="A30" s="162"/>
      <c r="B30" s="153"/>
      <c r="C30" s="38" t="s">
        <v>28</v>
      </c>
      <c r="D30" s="84">
        <f t="shared" si="4"/>
        <v>37381</v>
      </c>
      <c r="E30" s="85">
        <f t="shared" si="1"/>
        <v>39240606</v>
      </c>
      <c r="F30" s="85">
        <v>22878</v>
      </c>
      <c r="G30" s="85">
        <v>24789706</v>
      </c>
      <c r="H30" s="85">
        <v>14503</v>
      </c>
      <c r="I30" s="86">
        <v>14450900</v>
      </c>
      <c r="J30" s="69">
        <f t="shared" si="5"/>
        <v>86510</v>
      </c>
      <c r="K30" s="70">
        <f t="shared" si="2"/>
        <v>88770523</v>
      </c>
      <c r="L30" s="70">
        <v>53916</v>
      </c>
      <c r="M30" s="70">
        <v>56095292</v>
      </c>
      <c r="N30" s="70">
        <v>32594</v>
      </c>
      <c r="O30" s="71">
        <v>32675231</v>
      </c>
      <c r="P30" s="84">
        <f t="shared" si="6"/>
        <v>68007</v>
      </c>
      <c r="Q30" s="85">
        <f t="shared" si="3"/>
        <v>70415302</v>
      </c>
      <c r="R30" s="85">
        <v>43961</v>
      </c>
      <c r="S30" s="85">
        <v>44959928</v>
      </c>
      <c r="T30" s="85">
        <v>24046</v>
      </c>
      <c r="U30" s="86">
        <v>25455374</v>
      </c>
    </row>
    <row r="31" spans="1:21" ht="22.9" customHeight="1">
      <c r="A31" s="162"/>
      <c r="B31" s="153"/>
      <c r="C31" s="38" t="s">
        <v>31</v>
      </c>
      <c r="D31" s="84">
        <f t="shared" ref="D31:U31" si="7">SUM(D32:D33)</f>
        <v>136</v>
      </c>
      <c r="E31" s="85">
        <f t="shared" si="7"/>
        <v>179933</v>
      </c>
      <c r="F31" s="85">
        <f t="shared" si="7"/>
        <v>106</v>
      </c>
      <c r="G31" s="85">
        <f t="shared" si="7"/>
        <v>134948</v>
      </c>
      <c r="H31" s="85">
        <f t="shared" si="7"/>
        <v>30</v>
      </c>
      <c r="I31" s="86">
        <f t="shared" si="7"/>
        <v>44985</v>
      </c>
      <c r="J31" s="69">
        <f t="shared" si="7"/>
        <v>197</v>
      </c>
      <c r="K31" s="70">
        <f t="shared" si="7"/>
        <v>245872</v>
      </c>
      <c r="L31" s="70">
        <f t="shared" si="7"/>
        <v>122</v>
      </c>
      <c r="M31" s="70">
        <f t="shared" si="7"/>
        <v>194883</v>
      </c>
      <c r="N31" s="70">
        <f t="shared" si="7"/>
        <v>75</v>
      </c>
      <c r="O31" s="71">
        <f t="shared" si="7"/>
        <v>50989</v>
      </c>
      <c r="P31" s="84">
        <f t="shared" si="7"/>
        <v>113</v>
      </c>
      <c r="Q31" s="85">
        <f t="shared" si="7"/>
        <v>142957</v>
      </c>
      <c r="R31" s="85">
        <f t="shared" si="7"/>
        <v>82</v>
      </c>
      <c r="S31" s="85">
        <f t="shared" si="7"/>
        <v>102018</v>
      </c>
      <c r="T31" s="85">
        <f t="shared" si="7"/>
        <v>31</v>
      </c>
      <c r="U31" s="86">
        <f t="shared" si="7"/>
        <v>40939</v>
      </c>
    </row>
    <row r="32" spans="1:21" ht="22.9" customHeight="1">
      <c r="A32" s="162"/>
      <c r="B32" s="153"/>
      <c r="C32" s="39" t="s">
        <v>22</v>
      </c>
      <c r="D32" s="80">
        <f>F32+H32</f>
        <v>107</v>
      </c>
      <c r="E32" s="20">
        <f>G32+I32</f>
        <v>122244</v>
      </c>
      <c r="F32" s="20">
        <v>83</v>
      </c>
      <c r="G32" s="20">
        <v>83668</v>
      </c>
      <c r="H32" s="20">
        <v>24</v>
      </c>
      <c r="I32" s="21">
        <v>38576</v>
      </c>
      <c r="J32" s="72">
        <f>L32+N32</f>
        <v>133</v>
      </c>
      <c r="K32" s="73">
        <f>M32+O32</f>
        <v>124093</v>
      </c>
      <c r="L32" s="73">
        <v>75</v>
      </c>
      <c r="M32" s="73">
        <v>81889</v>
      </c>
      <c r="N32" s="73">
        <v>58</v>
      </c>
      <c r="O32" s="74">
        <v>42204</v>
      </c>
      <c r="P32" s="80">
        <f>R32+T32</f>
        <v>76</v>
      </c>
      <c r="Q32" s="20">
        <f>S32+U32</f>
        <v>105175</v>
      </c>
      <c r="R32" s="20">
        <v>49</v>
      </c>
      <c r="S32" s="20">
        <v>69513</v>
      </c>
      <c r="T32" s="20">
        <v>27</v>
      </c>
      <c r="U32" s="21">
        <v>35662</v>
      </c>
    </row>
    <row r="33" spans="1:21" ht="22.9" customHeight="1">
      <c r="A33" s="162"/>
      <c r="B33" s="153"/>
      <c r="C33" s="39" t="s">
        <v>23</v>
      </c>
      <c r="D33" s="80">
        <f>F33+H33</f>
        <v>29</v>
      </c>
      <c r="E33" s="20">
        <f>G33+I33</f>
        <v>57689</v>
      </c>
      <c r="F33" s="20">
        <v>23</v>
      </c>
      <c r="G33" s="20">
        <v>51280</v>
      </c>
      <c r="H33" s="20">
        <v>6</v>
      </c>
      <c r="I33" s="21">
        <v>6409</v>
      </c>
      <c r="J33" s="72">
        <f>L33+N33</f>
        <v>64</v>
      </c>
      <c r="K33" s="73">
        <f>M33+O33</f>
        <v>121779</v>
      </c>
      <c r="L33" s="73">
        <v>47</v>
      </c>
      <c r="M33" s="73">
        <v>112994</v>
      </c>
      <c r="N33" s="73">
        <v>17</v>
      </c>
      <c r="O33" s="74">
        <v>8785</v>
      </c>
      <c r="P33" s="80">
        <f>R33+T33</f>
        <v>37</v>
      </c>
      <c r="Q33" s="20">
        <f>S33+U33</f>
        <v>37782</v>
      </c>
      <c r="R33" s="20">
        <v>33</v>
      </c>
      <c r="S33" s="20">
        <v>32505</v>
      </c>
      <c r="T33" s="20">
        <v>4</v>
      </c>
      <c r="U33" s="21">
        <v>5277</v>
      </c>
    </row>
    <row r="34" spans="1:21" ht="27" customHeight="1">
      <c r="A34" s="105" t="s">
        <v>50</v>
      </c>
      <c r="B34" s="107" t="s">
        <v>69</v>
      </c>
      <c r="C34" s="38" t="s">
        <v>0</v>
      </c>
      <c r="D34" s="84">
        <f>SUM(D35:D46)+23589</f>
        <v>514606</v>
      </c>
      <c r="E34" s="85">
        <f>SUM(E35:E46)+16606708</f>
        <v>481931342</v>
      </c>
      <c r="F34" s="85">
        <f>SUM(F35:F46)</f>
        <v>288864</v>
      </c>
      <c r="G34" s="85">
        <f>SUM(G35:G46)</f>
        <v>283683982</v>
      </c>
      <c r="H34" s="85">
        <f>SUM(H35:H46)</f>
        <v>202153</v>
      </c>
      <c r="I34" s="86">
        <f>SUM(I35:I46)</f>
        <v>181640652</v>
      </c>
      <c r="J34" s="69">
        <f>SUM(J35:J46)+48283</f>
        <v>1143375</v>
      </c>
      <c r="K34" s="70">
        <f>SUM(K35:K46)+41243606</f>
        <v>1073987289</v>
      </c>
      <c r="L34" s="70">
        <f>SUM(L35:L46)</f>
        <v>663520</v>
      </c>
      <c r="M34" s="70">
        <f>SUM(M35:M46)</f>
        <v>641266832</v>
      </c>
      <c r="N34" s="70">
        <f>SUM(N35:N46)</f>
        <v>431572</v>
      </c>
      <c r="O34" s="71">
        <f>SUM(O35:O46)</f>
        <v>391476851</v>
      </c>
      <c r="P34" s="84">
        <f>SUM(P35:P46)+30051</f>
        <v>889800</v>
      </c>
      <c r="Q34" s="85">
        <f>SUM(Q35:Q46)+29697604</f>
        <v>884469871</v>
      </c>
      <c r="R34" s="85">
        <f>SUM(R35:R46)</f>
        <v>542955</v>
      </c>
      <c r="S34" s="85">
        <f>SUM(S35:S46)</f>
        <v>545763988</v>
      </c>
      <c r="T34" s="85">
        <f>SUM(T35:T46)</f>
        <v>316794</v>
      </c>
      <c r="U34" s="86">
        <f>SUM(U35:U46)</f>
        <v>309008279</v>
      </c>
    </row>
    <row r="35" spans="1:21" ht="27" customHeight="1">
      <c r="A35" s="160"/>
      <c r="B35" s="153"/>
      <c r="C35" s="39" t="s">
        <v>34</v>
      </c>
      <c r="D35" s="80">
        <f t="shared" ref="D35:E46" si="8">F35+H35</f>
        <v>0</v>
      </c>
      <c r="E35" s="20">
        <f t="shared" si="8"/>
        <v>0</v>
      </c>
      <c r="F35" s="20">
        <v>0</v>
      </c>
      <c r="G35" s="20">
        <v>0</v>
      </c>
      <c r="H35" s="20">
        <v>0</v>
      </c>
      <c r="I35" s="21">
        <v>0</v>
      </c>
      <c r="J35" s="72">
        <f t="shared" ref="J35:K46" si="9">L35+N35</f>
        <v>3</v>
      </c>
      <c r="K35" s="73">
        <f t="shared" si="9"/>
        <v>1500</v>
      </c>
      <c r="L35" s="73">
        <v>3</v>
      </c>
      <c r="M35" s="73">
        <v>1500</v>
      </c>
      <c r="N35" s="73">
        <v>0</v>
      </c>
      <c r="O35" s="74">
        <v>0</v>
      </c>
      <c r="P35" s="80">
        <f t="shared" ref="P35:Q46" si="10">R35+T35</f>
        <v>1</v>
      </c>
      <c r="Q35" s="20">
        <f t="shared" si="10"/>
        <v>320</v>
      </c>
      <c r="R35" s="20">
        <v>0</v>
      </c>
      <c r="S35" s="20">
        <v>0</v>
      </c>
      <c r="T35" s="20">
        <v>1</v>
      </c>
      <c r="U35" s="21">
        <v>320</v>
      </c>
    </row>
    <row r="36" spans="1:21" ht="27" customHeight="1">
      <c r="A36" s="160"/>
      <c r="B36" s="153"/>
      <c r="C36" s="40" t="s">
        <v>35</v>
      </c>
      <c r="D36" s="80">
        <f t="shared" si="8"/>
        <v>4985</v>
      </c>
      <c r="E36" s="20">
        <f t="shared" si="8"/>
        <v>5071866</v>
      </c>
      <c r="F36" s="20">
        <v>3864</v>
      </c>
      <c r="G36" s="20">
        <v>3912753</v>
      </c>
      <c r="H36" s="20">
        <v>1121</v>
      </c>
      <c r="I36" s="21">
        <v>1159113</v>
      </c>
      <c r="J36" s="72">
        <f t="shared" si="9"/>
        <v>13861</v>
      </c>
      <c r="K36" s="73">
        <f t="shared" si="9"/>
        <v>13288989</v>
      </c>
      <c r="L36" s="73">
        <v>10848</v>
      </c>
      <c r="M36" s="73">
        <v>10436625</v>
      </c>
      <c r="N36" s="73">
        <v>3013</v>
      </c>
      <c r="O36" s="74">
        <v>2852364</v>
      </c>
      <c r="P36" s="80">
        <f t="shared" si="10"/>
        <v>12231</v>
      </c>
      <c r="Q36" s="20">
        <f t="shared" si="10"/>
        <v>11086174</v>
      </c>
      <c r="R36" s="20">
        <v>9776</v>
      </c>
      <c r="S36" s="20">
        <v>8798229</v>
      </c>
      <c r="T36" s="20">
        <v>2455</v>
      </c>
      <c r="U36" s="21">
        <v>2287945</v>
      </c>
    </row>
    <row r="37" spans="1:21" ht="27" customHeight="1">
      <c r="A37" s="160"/>
      <c r="B37" s="153"/>
      <c r="C37" s="40" t="s">
        <v>36</v>
      </c>
      <c r="D37" s="80">
        <f t="shared" si="8"/>
        <v>27732</v>
      </c>
      <c r="E37" s="20">
        <f t="shared" si="8"/>
        <v>26010873</v>
      </c>
      <c r="F37" s="20">
        <v>15948</v>
      </c>
      <c r="G37" s="20">
        <v>14907504</v>
      </c>
      <c r="H37" s="20">
        <v>11784</v>
      </c>
      <c r="I37" s="21">
        <v>11103369</v>
      </c>
      <c r="J37" s="72">
        <f t="shared" si="9"/>
        <v>70539</v>
      </c>
      <c r="K37" s="73">
        <f t="shared" si="9"/>
        <v>66014825</v>
      </c>
      <c r="L37" s="73">
        <v>41841</v>
      </c>
      <c r="M37" s="73">
        <v>39273065</v>
      </c>
      <c r="N37" s="73">
        <v>28698</v>
      </c>
      <c r="O37" s="74">
        <v>26741760</v>
      </c>
      <c r="P37" s="80">
        <f t="shared" si="10"/>
        <v>56337</v>
      </c>
      <c r="Q37" s="20">
        <f t="shared" si="10"/>
        <v>53017413</v>
      </c>
      <c r="R37" s="20">
        <v>35921</v>
      </c>
      <c r="S37" s="20">
        <v>33201225</v>
      </c>
      <c r="T37" s="20">
        <v>20416</v>
      </c>
      <c r="U37" s="21">
        <v>19816188</v>
      </c>
    </row>
    <row r="38" spans="1:21" ht="27" customHeight="1">
      <c r="A38" s="160"/>
      <c r="B38" s="153"/>
      <c r="C38" s="40" t="s">
        <v>37</v>
      </c>
      <c r="D38" s="80">
        <f t="shared" si="8"/>
        <v>59148</v>
      </c>
      <c r="E38" s="20">
        <f t="shared" si="8"/>
        <v>54607375</v>
      </c>
      <c r="F38" s="20">
        <v>35194</v>
      </c>
      <c r="G38" s="20">
        <v>33575408</v>
      </c>
      <c r="H38" s="20">
        <v>23954</v>
      </c>
      <c r="I38" s="21">
        <v>21031967</v>
      </c>
      <c r="J38" s="72">
        <f t="shared" si="9"/>
        <v>137309</v>
      </c>
      <c r="K38" s="73">
        <f t="shared" si="9"/>
        <v>123697887</v>
      </c>
      <c r="L38" s="73">
        <v>85471</v>
      </c>
      <c r="M38" s="73">
        <v>78072159</v>
      </c>
      <c r="N38" s="73">
        <v>51838</v>
      </c>
      <c r="O38" s="74">
        <v>45625728</v>
      </c>
      <c r="P38" s="80">
        <f t="shared" si="10"/>
        <v>112055</v>
      </c>
      <c r="Q38" s="20">
        <f t="shared" si="10"/>
        <v>106409034</v>
      </c>
      <c r="R38" s="20">
        <v>73064</v>
      </c>
      <c r="S38" s="20">
        <v>69382672</v>
      </c>
      <c r="T38" s="20">
        <v>38991</v>
      </c>
      <c r="U38" s="21">
        <v>37026362</v>
      </c>
    </row>
    <row r="39" spans="1:21" ht="27" customHeight="1">
      <c r="A39" s="160"/>
      <c r="B39" s="153"/>
      <c r="C39" s="40" t="s">
        <v>38</v>
      </c>
      <c r="D39" s="80">
        <f t="shared" si="8"/>
        <v>57444</v>
      </c>
      <c r="E39" s="20">
        <f t="shared" si="8"/>
        <v>52698996</v>
      </c>
      <c r="F39" s="20">
        <v>36540</v>
      </c>
      <c r="G39" s="20">
        <v>34373499</v>
      </c>
      <c r="H39" s="20">
        <v>20904</v>
      </c>
      <c r="I39" s="21">
        <v>18325497</v>
      </c>
      <c r="J39" s="72">
        <f t="shared" si="9"/>
        <v>125077</v>
      </c>
      <c r="K39" s="73">
        <f t="shared" si="9"/>
        <v>115739635</v>
      </c>
      <c r="L39" s="73">
        <v>81126</v>
      </c>
      <c r="M39" s="73">
        <v>77207961</v>
      </c>
      <c r="N39" s="73">
        <v>43951</v>
      </c>
      <c r="O39" s="74">
        <v>38531674</v>
      </c>
      <c r="P39" s="80">
        <f t="shared" si="10"/>
        <v>96861</v>
      </c>
      <c r="Q39" s="20">
        <f t="shared" si="10"/>
        <v>94203312</v>
      </c>
      <c r="R39" s="20">
        <v>65900</v>
      </c>
      <c r="S39" s="20">
        <v>65616027</v>
      </c>
      <c r="T39" s="20">
        <v>30961</v>
      </c>
      <c r="U39" s="21">
        <v>28587285</v>
      </c>
    </row>
    <row r="40" spans="1:21" ht="27" customHeight="1">
      <c r="A40" s="160"/>
      <c r="B40" s="153"/>
      <c r="C40" s="40" t="s">
        <v>39</v>
      </c>
      <c r="D40" s="80">
        <f t="shared" si="8"/>
        <v>53837</v>
      </c>
      <c r="E40" s="20">
        <f t="shared" si="8"/>
        <v>48831154</v>
      </c>
      <c r="F40" s="20">
        <v>34062</v>
      </c>
      <c r="G40" s="20">
        <v>31894264</v>
      </c>
      <c r="H40" s="20">
        <v>19775</v>
      </c>
      <c r="I40" s="21">
        <v>16936890</v>
      </c>
      <c r="J40" s="72">
        <f t="shared" si="9"/>
        <v>121837</v>
      </c>
      <c r="K40" s="73">
        <f t="shared" si="9"/>
        <v>110026569</v>
      </c>
      <c r="L40" s="73">
        <v>77835</v>
      </c>
      <c r="M40" s="73">
        <v>71715897</v>
      </c>
      <c r="N40" s="73">
        <v>44002</v>
      </c>
      <c r="O40" s="74">
        <v>38310672</v>
      </c>
      <c r="P40" s="80">
        <f t="shared" si="10"/>
        <v>96932</v>
      </c>
      <c r="Q40" s="20">
        <f t="shared" si="10"/>
        <v>93174976</v>
      </c>
      <c r="R40" s="20">
        <v>64208</v>
      </c>
      <c r="S40" s="20">
        <v>63159380</v>
      </c>
      <c r="T40" s="20">
        <v>32724</v>
      </c>
      <c r="U40" s="21">
        <v>30015596</v>
      </c>
    </row>
    <row r="41" spans="1:21" ht="27" customHeight="1">
      <c r="A41" s="160"/>
      <c r="B41" s="153"/>
      <c r="C41" s="40" t="s">
        <v>40</v>
      </c>
      <c r="D41" s="80">
        <f t="shared" si="8"/>
        <v>61632</v>
      </c>
      <c r="E41" s="20">
        <f t="shared" si="8"/>
        <v>57006227</v>
      </c>
      <c r="F41" s="20">
        <v>37117</v>
      </c>
      <c r="G41" s="20">
        <v>35355237</v>
      </c>
      <c r="H41" s="20">
        <v>24515</v>
      </c>
      <c r="I41" s="21">
        <v>21650990</v>
      </c>
      <c r="J41" s="72">
        <f t="shared" si="9"/>
        <v>140996</v>
      </c>
      <c r="K41" s="73">
        <f t="shared" si="9"/>
        <v>129485472</v>
      </c>
      <c r="L41" s="73">
        <v>87297</v>
      </c>
      <c r="M41" s="73">
        <v>82776192</v>
      </c>
      <c r="N41" s="73">
        <v>53699</v>
      </c>
      <c r="O41" s="74">
        <v>46709280</v>
      </c>
      <c r="P41" s="80">
        <f t="shared" si="10"/>
        <v>117335</v>
      </c>
      <c r="Q41" s="20">
        <f t="shared" si="10"/>
        <v>116930556</v>
      </c>
      <c r="R41" s="20">
        <v>75925</v>
      </c>
      <c r="S41" s="20">
        <v>76855523</v>
      </c>
      <c r="T41" s="20">
        <v>41410</v>
      </c>
      <c r="U41" s="21">
        <v>40075033</v>
      </c>
    </row>
    <row r="42" spans="1:21" ht="27" customHeight="1">
      <c r="A42" s="160"/>
      <c r="B42" s="153"/>
      <c r="C42" s="40" t="s">
        <v>41</v>
      </c>
      <c r="D42" s="80">
        <f t="shared" si="8"/>
        <v>77214</v>
      </c>
      <c r="E42" s="20">
        <f t="shared" si="8"/>
        <v>73785622</v>
      </c>
      <c r="F42" s="20">
        <v>44477</v>
      </c>
      <c r="G42" s="20">
        <v>44630941</v>
      </c>
      <c r="H42" s="20">
        <v>32737</v>
      </c>
      <c r="I42" s="21">
        <v>29154681</v>
      </c>
      <c r="J42" s="72">
        <f t="shared" si="9"/>
        <v>170182</v>
      </c>
      <c r="K42" s="73">
        <f t="shared" si="9"/>
        <v>160362723</v>
      </c>
      <c r="L42" s="73">
        <v>100000</v>
      </c>
      <c r="M42" s="73">
        <v>97340382</v>
      </c>
      <c r="N42" s="73">
        <v>70182</v>
      </c>
      <c r="O42" s="74">
        <v>63022341</v>
      </c>
      <c r="P42" s="80">
        <f t="shared" si="10"/>
        <v>130203</v>
      </c>
      <c r="Q42" s="20">
        <f t="shared" si="10"/>
        <v>129577744</v>
      </c>
      <c r="R42" s="20">
        <v>79293</v>
      </c>
      <c r="S42" s="20">
        <v>80386386</v>
      </c>
      <c r="T42" s="20">
        <v>50910</v>
      </c>
      <c r="U42" s="21">
        <v>49191358</v>
      </c>
    </row>
    <row r="43" spans="1:21" ht="27" customHeight="1">
      <c r="A43" s="160"/>
      <c r="B43" s="153"/>
      <c r="C43" s="40" t="s">
        <v>42</v>
      </c>
      <c r="D43" s="80">
        <f t="shared" si="8"/>
        <v>77428</v>
      </c>
      <c r="E43" s="20">
        <f t="shared" si="8"/>
        <v>74680526</v>
      </c>
      <c r="F43" s="20">
        <v>41884</v>
      </c>
      <c r="G43" s="20">
        <v>42542982</v>
      </c>
      <c r="H43" s="20">
        <v>35544</v>
      </c>
      <c r="I43" s="21">
        <v>32137544</v>
      </c>
      <c r="J43" s="72">
        <f t="shared" si="9"/>
        <v>165506</v>
      </c>
      <c r="K43" s="73">
        <f t="shared" si="9"/>
        <v>159795114</v>
      </c>
      <c r="L43" s="73">
        <v>92954</v>
      </c>
      <c r="M43" s="73">
        <v>92939344</v>
      </c>
      <c r="N43" s="73">
        <v>72552</v>
      </c>
      <c r="O43" s="74">
        <v>66855770</v>
      </c>
      <c r="P43" s="80">
        <f t="shared" si="10"/>
        <v>126305</v>
      </c>
      <c r="Q43" s="20">
        <f t="shared" si="10"/>
        <v>128470875</v>
      </c>
      <c r="R43" s="20">
        <v>71370</v>
      </c>
      <c r="S43" s="20">
        <v>73798123</v>
      </c>
      <c r="T43" s="20">
        <v>54935</v>
      </c>
      <c r="U43" s="21">
        <v>54672752</v>
      </c>
    </row>
    <row r="44" spans="1:21" ht="27" customHeight="1">
      <c r="A44" s="160"/>
      <c r="B44" s="153"/>
      <c r="C44" s="40" t="s">
        <v>43</v>
      </c>
      <c r="D44" s="80">
        <f t="shared" si="8"/>
        <v>52843</v>
      </c>
      <c r="E44" s="20">
        <f t="shared" si="8"/>
        <v>52568750</v>
      </c>
      <c r="F44" s="20">
        <v>28662</v>
      </c>
      <c r="G44" s="20">
        <v>30057580</v>
      </c>
      <c r="H44" s="20">
        <v>24181</v>
      </c>
      <c r="I44" s="21">
        <v>22511170</v>
      </c>
      <c r="J44" s="72">
        <f t="shared" si="9"/>
        <v>108627</v>
      </c>
      <c r="K44" s="73">
        <f t="shared" si="9"/>
        <v>110191347</v>
      </c>
      <c r="L44" s="73">
        <v>60767</v>
      </c>
      <c r="M44" s="73">
        <v>64282215</v>
      </c>
      <c r="N44" s="73">
        <v>47860</v>
      </c>
      <c r="O44" s="74">
        <v>45909132</v>
      </c>
      <c r="P44" s="80">
        <f t="shared" si="10"/>
        <v>79325</v>
      </c>
      <c r="Q44" s="20">
        <f t="shared" si="10"/>
        <v>85103981</v>
      </c>
      <c r="R44" s="20">
        <v>46859</v>
      </c>
      <c r="S44" s="20">
        <v>50886357</v>
      </c>
      <c r="T44" s="20">
        <v>32466</v>
      </c>
      <c r="U44" s="21">
        <v>34217624</v>
      </c>
    </row>
    <row r="45" spans="1:21" ht="27" customHeight="1">
      <c r="A45" s="160"/>
      <c r="B45" s="153"/>
      <c r="C45" s="40" t="s">
        <v>44</v>
      </c>
      <c r="D45" s="80">
        <f t="shared" si="8"/>
        <v>15640</v>
      </c>
      <c r="E45" s="20">
        <f t="shared" si="8"/>
        <v>16516821</v>
      </c>
      <c r="F45" s="20">
        <v>9251</v>
      </c>
      <c r="G45" s="20">
        <v>10295042</v>
      </c>
      <c r="H45" s="20">
        <v>6389</v>
      </c>
      <c r="I45" s="21">
        <v>6221779</v>
      </c>
      <c r="J45" s="72">
        <f t="shared" si="9"/>
        <v>33320</v>
      </c>
      <c r="K45" s="73">
        <f t="shared" si="9"/>
        <v>34978417</v>
      </c>
      <c r="L45" s="73">
        <v>20837</v>
      </c>
      <c r="M45" s="73">
        <v>22105101</v>
      </c>
      <c r="N45" s="73">
        <v>12483</v>
      </c>
      <c r="O45" s="74">
        <v>12873316</v>
      </c>
      <c r="P45" s="80">
        <f t="shared" si="10"/>
        <v>25943</v>
      </c>
      <c r="Q45" s="20">
        <f t="shared" si="10"/>
        <v>29380618</v>
      </c>
      <c r="R45" s="20">
        <v>16736</v>
      </c>
      <c r="S45" s="20">
        <v>19135248</v>
      </c>
      <c r="T45" s="20">
        <v>9207</v>
      </c>
      <c r="U45" s="21">
        <v>10245370</v>
      </c>
    </row>
    <row r="46" spans="1:21" ht="27" customHeight="1" thickBot="1">
      <c r="A46" s="161"/>
      <c r="B46" s="154"/>
      <c r="C46" s="41" t="s">
        <v>32</v>
      </c>
      <c r="D46" s="87">
        <f t="shared" si="8"/>
        <v>3114</v>
      </c>
      <c r="E46" s="88">
        <f t="shared" si="8"/>
        <v>3546424</v>
      </c>
      <c r="F46" s="88">
        <v>1865</v>
      </c>
      <c r="G46" s="88">
        <v>2138772</v>
      </c>
      <c r="H46" s="88">
        <v>1249</v>
      </c>
      <c r="I46" s="89">
        <v>1407652</v>
      </c>
      <c r="J46" s="75">
        <f t="shared" si="9"/>
        <v>7835</v>
      </c>
      <c r="K46" s="76">
        <f t="shared" si="9"/>
        <v>9161205</v>
      </c>
      <c r="L46" s="76">
        <v>4541</v>
      </c>
      <c r="M46" s="76">
        <v>5116391</v>
      </c>
      <c r="N46" s="76">
        <v>3294</v>
      </c>
      <c r="O46" s="77">
        <v>4044814</v>
      </c>
      <c r="P46" s="87">
        <f t="shared" si="10"/>
        <v>6221</v>
      </c>
      <c r="Q46" s="88">
        <f t="shared" si="10"/>
        <v>7417264</v>
      </c>
      <c r="R46" s="88">
        <v>3903</v>
      </c>
      <c r="S46" s="88">
        <v>4544818</v>
      </c>
      <c r="T46" s="88">
        <v>2318</v>
      </c>
      <c r="U46" s="89">
        <v>2872446</v>
      </c>
    </row>
    <row r="47" spans="1:21" ht="16.5">
      <c r="A47" s="6"/>
      <c r="B47" s="6"/>
      <c r="C47" s="6"/>
      <c r="D47" s="11" t="s">
        <v>102</v>
      </c>
      <c r="E47" s="10"/>
      <c r="F47" s="10"/>
      <c r="G47" s="10"/>
      <c r="H47" s="10"/>
      <c r="I47" s="10"/>
      <c r="J47" s="11" t="s">
        <v>103</v>
      </c>
      <c r="K47" s="10"/>
      <c r="L47" s="10"/>
      <c r="M47" s="10"/>
      <c r="N47" s="10"/>
      <c r="O47" s="10"/>
      <c r="P47" s="11" t="s">
        <v>104</v>
      </c>
      <c r="Q47" s="10"/>
      <c r="R47" s="10"/>
      <c r="S47" s="10"/>
      <c r="T47" s="10"/>
      <c r="U47" s="10"/>
    </row>
    <row r="48" spans="1:21" ht="16.5">
      <c r="A48" s="5" t="s">
        <v>33</v>
      </c>
      <c r="B48" s="6"/>
      <c r="C48" s="6"/>
      <c r="D48" s="13" t="s">
        <v>45</v>
      </c>
      <c r="E48" s="12"/>
      <c r="F48" s="12"/>
      <c r="G48" s="12"/>
      <c r="H48" s="12"/>
      <c r="I48" s="12"/>
      <c r="J48" s="13" t="s">
        <v>45</v>
      </c>
      <c r="K48" s="12"/>
      <c r="L48" s="12"/>
      <c r="M48" s="12"/>
      <c r="N48" s="12"/>
      <c r="O48" s="12"/>
      <c r="P48" s="13" t="s">
        <v>45</v>
      </c>
      <c r="Q48" s="12"/>
      <c r="R48" s="12"/>
      <c r="S48" s="12"/>
      <c r="T48" s="12"/>
      <c r="U48" s="12"/>
    </row>
    <row r="49" spans="4:21" ht="32.450000000000003" customHeight="1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4:21" ht="27" customHeight="1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4:21" ht="32.450000000000003" customHeight="1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4:21" ht="32.450000000000003" customHeight="1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4:21" ht="27" customHeight="1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4:21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4:21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4:21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4:21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4:21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4:21" ht="27" customHeight="1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4:21" ht="32.450000000000003" customHeight="1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4:21" ht="27" customHeight="1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4:21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4:21" ht="27" customHeight="1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4:21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27" customHeight="1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s="7" customFormat="1" ht="18" customHeight="1">
      <c r="A67" s="2"/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s="7" customFormat="1" ht="18" customHeight="1">
      <c r="A68" s="2"/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8" customHeight="1"/>
  </sheetData>
  <mergeCells count="21">
    <mergeCell ref="A6:A33"/>
    <mergeCell ref="B6:B33"/>
    <mergeCell ref="P1:U1"/>
    <mergeCell ref="J1:O1"/>
    <mergeCell ref="D1:I1"/>
    <mergeCell ref="A34:A46"/>
    <mergeCell ref="B34:B46"/>
    <mergeCell ref="P3:U3"/>
    <mergeCell ref="D4:E4"/>
    <mergeCell ref="F4:G4"/>
    <mergeCell ref="H4:I4"/>
    <mergeCell ref="J4:K4"/>
    <mergeCell ref="L4:M4"/>
    <mergeCell ref="N4:O4"/>
    <mergeCell ref="A3:A5"/>
    <mergeCell ref="B3:C5"/>
    <mergeCell ref="D3:I3"/>
    <mergeCell ref="J3:O3"/>
    <mergeCell ref="P4:Q4"/>
    <mergeCell ref="R4:S4"/>
    <mergeCell ref="T4:U4"/>
  </mergeCells>
  <phoneticPr fontId="12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2" manualBreakCount="2">
    <brk id="9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111年5至12月~112年職保</vt:lpstr>
      <vt:lpstr>111年1至4月勞保</vt:lpstr>
      <vt:lpstr>104年~110年</vt:lpstr>
      <vt:lpstr>100年~103年</vt:lpstr>
      <vt:lpstr>99年</vt:lpstr>
      <vt:lpstr>96年~98年</vt:lpstr>
      <vt:lpstr>'100年~103年'!Print_Titles</vt:lpstr>
      <vt:lpstr>'104年~110年'!Print_Titles</vt:lpstr>
      <vt:lpstr>'111年1至4月勞保'!Print_Titles</vt:lpstr>
      <vt:lpstr>'111年5至12月~112年職保'!Print_Titles</vt:lpstr>
      <vt:lpstr>'96年~98年'!Print_Titles</vt:lpstr>
      <vt:lpstr>'99年'!Print_Titles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2021-03-11T06:24:25Z</dcterms:created>
  <dcterms:modified xsi:type="dcterms:W3CDTF">2024-03-07T02:51:01Z</dcterms:modified>
</cp:coreProperties>
</file>